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40" windowWidth="27225" windowHeight="11700"/>
  </bookViews>
  <sheets>
    <sheet name="Rekapitulace stavby" sheetId="1" r:id="rId1"/>
    <sheet name="1 - UOŽI" sheetId="2" r:id="rId2"/>
    <sheet name="2 - VON" sheetId="3" r:id="rId3"/>
  </sheets>
  <definedNames>
    <definedName name="_xlnm._FilterDatabase" localSheetId="1" hidden="1">'1 - UOŽI'!$C$79:$K$92</definedName>
    <definedName name="_xlnm._FilterDatabase" localSheetId="2" hidden="1">'2 - VON'!$C$81:$K$91</definedName>
    <definedName name="_xlnm.Print_Titles" localSheetId="1">'1 - UOŽI'!$79:$79</definedName>
    <definedName name="_xlnm.Print_Titles" localSheetId="2">'2 - VON'!$81:$81</definedName>
    <definedName name="_xlnm.Print_Titles" localSheetId="0">'Rekapitulace stavby'!$52:$52</definedName>
    <definedName name="_xlnm.Print_Area" localSheetId="1">'1 - UOŽI'!$C$67:$K$92</definedName>
    <definedName name="_xlnm.Print_Area" localSheetId="2">'2 - VON'!$C$69:$K$91</definedName>
    <definedName name="_xlnm.Print_Area" localSheetId="0">'Rekapitulace stavby'!$D$4:$AO$36,'Rekapitulace stavby'!$C$42:$AQ$57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91" i="3"/>
  <c r="BH91" i="3"/>
  <c r="BG91" i="3"/>
  <c r="BF91" i="3"/>
  <c r="T91" i="3"/>
  <c r="T90" i="3" s="1"/>
  <c r="R91" i="3"/>
  <c r="R90" i="3" s="1"/>
  <c r="P91" i="3"/>
  <c r="P90" i="3" s="1"/>
  <c r="P83" i="3" s="1"/>
  <c r="P82" i="3" s="1"/>
  <c r="AU56" i="1" s="1"/>
  <c r="BI89" i="3"/>
  <c r="BH89" i="3"/>
  <c r="BG89" i="3"/>
  <c r="BF89" i="3"/>
  <c r="T89" i="3"/>
  <c r="T88" i="3" s="1"/>
  <c r="R89" i="3"/>
  <c r="R88" i="3" s="1"/>
  <c r="P89" i="3"/>
  <c r="P88" i="3" s="1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R83" i="3" s="1"/>
  <c r="R82" i="3" s="1"/>
  <c r="P84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76" i="3" s="1"/>
  <c r="E7" i="3"/>
  <c r="E72" i="3" s="1"/>
  <c r="J37" i="2"/>
  <c r="J36" i="2"/>
  <c r="AY55" i="1"/>
  <c r="J35" i="2"/>
  <c r="AX55" i="1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12" i="2"/>
  <c r="J74" i="2" s="1"/>
  <c r="E7" i="2"/>
  <c r="E70" i="2" s="1"/>
  <c r="L50" i="1"/>
  <c r="AM50" i="1"/>
  <c r="AM49" i="1"/>
  <c r="L49" i="1"/>
  <c r="AM47" i="1"/>
  <c r="L47" i="1"/>
  <c r="L45" i="1"/>
  <c r="L44" i="1"/>
  <c r="BK89" i="3"/>
  <c r="BK92" i="2"/>
  <c r="BK91" i="2"/>
  <c r="J90" i="2"/>
  <c r="J89" i="2"/>
  <c r="J88" i="2"/>
  <c r="J87" i="2"/>
  <c r="BK86" i="2"/>
  <c r="BK85" i="2"/>
  <c r="J85" i="2"/>
  <c r="BK84" i="2"/>
  <c r="J84" i="2"/>
  <c r="BK83" i="2"/>
  <c r="J83" i="2"/>
  <c r="BK82" i="2"/>
  <c r="J82" i="2"/>
  <c r="AS54" i="1"/>
  <c r="J91" i="3"/>
  <c r="BK87" i="3"/>
  <c r="J87" i="3"/>
  <c r="BK86" i="3"/>
  <c r="J86" i="3"/>
  <c r="BK85" i="3"/>
  <c r="BK90" i="2"/>
  <c r="BK89" i="2"/>
  <c r="BK88" i="2"/>
  <c r="BK87" i="2"/>
  <c r="J86" i="2"/>
  <c r="BK91" i="3"/>
  <c r="J84" i="3"/>
  <c r="J89" i="3"/>
  <c r="J85" i="3"/>
  <c r="BK84" i="3"/>
  <c r="J92" i="2"/>
  <c r="J91" i="2"/>
  <c r="T83" i="3" l="1"/>
  <c r="T82" i="3" s="1"/>
  <c r="T81" i="2"/>
  <c r="T80" i="2"/>
  <c r="BK81" i="2"/>
  <c r="BK80" i="2" s="1"/>
  <c r="J80" i="2" s="1"/>
  <c r="J30" i="2" s="1"/>
  <c r="AG55" i="1" s="1"/>
  <c r="R81" i="2"/>
  <c r="R80" i="2"/>
  <c r="P81" i="2"/>
  <c r="P80" i="2" s="1"/>
  <c r="AU55" i="1" s="1"/>
  <c r="AU54" i="1" s="1"/>
  <c r="BE84" i="3"/>
  <c r="BE89" i="3"/>
  <c r="BE89" i="2"/>
  <c r="E48" i="3"/>
  <c r="J52" i="3"/>
  <c r="F55" i="3"/>
  <c r="BE91" i="3"/>
  <c r="BE85" i="3"/>
  <c r="BE86" i="3"/>
  <c r="BE87" i="3"/>
  <c r="E48" i="2"/>
  <c r="J52" i="2"/>
  <c r="F55" i="2"/>
  <c r="BE82" i="2"/>
  <c r="BE83" i="2"/>
  <c r="BE84" i="2"/>
  <c r="BE85" i="2"/>
  <c r="BE86" i="2"/>
  <c r="BE87" i="2"/>
  <c r="BE88" i="2"/>
  <c r="BE90" i="2"/>
  <c r="BE91" i="2"/>
  <c r="BE92" i="2"/>
  <c r="BK88" i="3"/>
  <c r="J88" i="3"/>
  <c r="J61" i="3" s="1"/>
  <c r="BK90" i="3"/>
  <c r="J90" i="3" s="1"/>
  <c r="J62" i="3" s="1"/>
  <c r="F35" i="2"/>
  <c r="BB55" i="1" s="1"/>
  <c r="F37" i="3"/>
  <c r="BD56" i="1"/>
  <c r="F35" i="3"/>
  <c r="BB56" i="1" s="1"/>
  <c r="J34" i="3"/>
  <c r="AW56" i="1"/>
  <c r="F37" i="2"/>
  <c r="BD55" i="1" s="1"/>
  <c r="J34" i="2"/>
  <c r="AW55" i="1" s="1"/>
  <c r="F36" i="2"/>
  <c r="BC55" i="1" s="1"/>
  <c r="F34" i="3"/>
  <c r="BA56" i="1"/>
  <c r="F36" i="3"/>
  <c r="BC56" i="1"/>
  <c r="F34" i="2"/>
  <c r="BA55" i="1" s="1"/>
  <c r="BK83" i="3" l="1"/>
  <c r="J83" i="3" s="1"/>
  <c r="J60" i="3" s="1"/>
  <c r="J59" i="2"/>
  <c r="J81" i="2"/>
  <c r="J60" i="2" s="1"/>
  <c r="F33" i="3"/>
  <c r="AZ56" i="1" s="1"/>
  <c r="BB54" i="1"/>
  <c r="W31" i="1" s="1"/>
  <c r="BD54" i="1"/>
  <c r="W33" i="1" s="1"/>
  <c r="J33" i="2"/>
  <c r="AV55" i="1" s="1"/>
  <c r="AT55" i="1" s="1"/>
  <c r="BA54" i="1"/>
  <c r="W30" i="1" s="1"/>
  <c r="F33" i="2"/>
  <c r="AZ55" i="1"/>
  <c r="BC54" i="1"/>
  <c r="W32" i="1" s="1"/>
  <c r="J33" i="3"/>
  <c r="AV56" i="1"/>
  <c r="AT56" i="1"/>
  <c r="J39" i="2" l="1"/>
  <c r="BK82" i="3"/>
  <c r="J82" i="3"/>
  <c r="J59" i="3"/>
  <c r="AN55" i="1"/>
  <c r="AZ54" i="1"/>
  <c r="W29" i="1" s="1"/>
  <c r="AW54" i="1"/>
  <c r="AK30" i="1" s="1"/>
  <c r="AY54" i="1"/>
  <c r="AX54" i="1"/>
  <c r="AV54" i="1" l="1"/>
  <c r="AK29" i="1"/>
  <c r="J30" i="3"/>
  <c r="AG56" i="1"/>
  <c r="AN56" i="1"/>
  <c r="J39" i="3" l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<sst xmlns="http://schemas.openxmlformats.org/spreadsheetml/2006/main" count="612" uniqueCount="195">
  <si>
    <t>Export Komplet</t>
  </si>
  <si>
    <t>VZ</t>
  </si>
  <si>
    <t>2.0</t>
  </si>
  <si>
    <t>ZAMOK</t>
  </si>
  <si>
    <t>False</t>
  </si>
  <si>
    <t>{f648254d-d4be-4278-ad9b-dfdc5eec1a4e}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</si>
  <si>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</si>
  <si>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</si>
  <si>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</si>
  <si>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</si>
  <si>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</si>
  <si>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</si>
  <si>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</si>
  <si>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</si>
  <si>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</si>
  <si>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</si>
  <si>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</si>
  <si>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Revize a technické prohlídky určeného technického zařízení SEE</t>
  </si>
  <si>
    <t>KSO:</t>
  </si>
  <si>
    <t/>
  </si>
  <si>
    <t>CC-CZ:</t>
  </si>
  <si>
    <t>Místo:</t>
  </si>
  <si>
    <t xml:space="preserve"> </t>
  </si>
  <si>
    <t>Datum:</t>
  </si>
  <si>
    <t>7. 2. 2020</t>
  </si>
  <si>
    <t>Zadavatel:</t>
  </si>
  <si>
    <t>IČ:</t>
  </si>
  <si>
    <t>70994234</t>
  </si>
  <si>
    <t>SŽ s.o. Přednosta SEE Praha; Mgr.Fiala František</t>
  </si>
  <si>
    <t>DIČ:</t>
  </si>
  <si>
    <t>CZ 70994234</t>
  </si>
  <si>
    <t>Uchazeč:</t>
  </si>
  <si>
    <t>Vyplň údaj</t>
  </si>
  <si>
    <t>Projektant:</t>
  </si>
  <si>
    <t>SŽ s.o. Voldřich Lukáš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</si>
  <si>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</si>
  <si>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</si>
  <si>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</si>
  <si>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</si>
  <si>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</si>
  <si>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</si>
  <si>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</si>
  <si>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</si>
  <si>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</si>
  <si>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</si>
  <si>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</si>
  <si>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</si>
  <si>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</si>
  <si>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</si>
  <si>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</si>
  <si>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</si>
  <si>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</si>
  <si>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</si>
  <si>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</si>
  <si>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</si>
  <si>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</si>
  <si>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</si>
  <si>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</si>
  <si>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</si>
  <si>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</si>
  <si>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</si>
  <si>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</si>
  <si>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</si>
  <si>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</si>
  <si>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</si>
  <si>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</si>
  <si>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</si>
  <si>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</si>
  <si>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</si>
  <si>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</si>
  <si>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</si>
  <si>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</si>
  <si>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</si>
  <si>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</si>
  <si>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</si>
  <si>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</si>
  <si>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</si>
  <si>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</si>
  <si>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</si>
  <si>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</si>
  <si>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</si>
  <si>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{ebea8da9-953b-4cfc-a4ff-72518110e7ee}</t>
  </si>
  <si>
    <t>2</t>
  </si>
  <si>
    <t>VON</t>
  </si>
  <si>
    <t>{5af87ce0-fd18-4234-ba57-e3a16736c9cc}</t>
  </si>
  <si>
    <t>KRYCÍ LIST SOUPISU PRACÍ</t>
  </si>
  <si>
    <t>Objekt:</t>
  </si>
  <si>
    <t>1 - UOŽI</t>
  </si>
  <si>
    <t>SŽDC s.o. Přednosta SEE Praha; Mgr.Fiala František</t>
  </si>
  <si>
    <t>SŽDC s.o. Voldřich Lukáš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</si>
  <si>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</si>
  <si>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</si>
  <si>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</si>
  <si>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</si>
  <si>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</si>
  <si>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</si>
  <si>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</si>
  <si>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</si>
  <si>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</si>
  <si>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</si>
  <si>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</si>
  <si>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</si>
  <si>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</si>
  <si>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</si>
  <si>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</si>
  <si>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</si>
  <si>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</si>
  <si>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</si>
  <si>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</si>
  <si>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</si>
  <si>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</si>
  <si>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</si>
  <si>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9</t>
  </si>
  <si>
    <t>K</t>
  </si>
  <si>
    <t>7498152534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</si>
  <si>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</t>
  </si>
  <si>
    <t>kus</t>
  </si>
  <si>
    <t>Sborník UOŽI 01 2019</t>
  </si>
  <si>
    <t>512</t>
  </si>
  <si>
    <t>-1460330725</t>
  </si>
  <si>
    <t>12</t>
  </si>
  <si>
    <t>7498152536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</si>
  <si>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</si>
  <si>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-1635572507</t>
  </si>
  <si>
    <t>16</t>
  </si>
  <si>
    <t>7498152538</t>
  </si>
  <si>
    <t>Vyhotovení pravidelné revizní zprávy pro venkovní rozvody NN, VN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</si>
  <si>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-1920354087</t>
  </si>
  <si>
    <t>18</t>
  </si>
  <si>
    <t>7498152564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</si>
  <si>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</si>
  <si>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-1842268283</t>
  </si>
  <si>
    <t>13</t>
  </si>
  <si>
    <t>7498152568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</si>
  <si>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</si>
  <si>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-421408847</t>
  </si>
  <si>
    <t>17</t>
  </si>
  <si>
    <t>7498152570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</si>
  <si>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</si>
  <si>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-1913015199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</si>
  <si>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</si>
  <si>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</si>
  <si>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</si>
  <si>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1947773883</t>
  </si>
  <si>
    <t>5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</si>
  <si>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</si>
  <si>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</si>
  <si>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-2101341218</t>
  </si>
  <si>
    <t>6</t>
  </si>
  <si>
    <t>7499151050</t>
  </si>
  <si>
    <t>Dokončovací práce manipulace na zařízeních prováděné provozovatelem - manipulace nutné pro další práce zhotovitele na technologickém souboru</t>
  </si>
  <si>
    <t>-1430653476</t>
  </si>
  <si>
    <t>7</t>
  </si>
  <si>
    <t>7499251010</t>
  </si>
  <si>
    <t>Montáž bezpečnostní tabulky výstražné nebo označovací</t>
  </si>
  <si>
    <t>1176188158</t>
  </si>
  <si>
    <t>8</t>
  </si>
  <si>
    <t>M</t>
  </si>
  <si>
    <t>7499100330</t>
  </si>
  <si>
    <t>Ochranné prostředky a pracovní pomůcky Bezpečnostní tabulky Jednopólové schéma zařízení, nástěnné</t>
  </si>
  <si>
    <t>128</t>
  </si>
  <si>
    <t>1981645601</t>
  </si>
  <si>
    <t>2 - VON</t>
  </si>
  <si>
    <t>VRN - Vedlejší rozpočtové náklady</t>
  </si>
  <si>
    <t xml:space="preserve">    VRN7 - Provozní vlivy</t>
  </si>
  <si>
    <t xml:space="preserve">    VRN8 - Přesun stavebních kapacit</t>
  </si>
  <si>
    <t>VRN</t>
  </si>
  <si>
    <t>Vedlejší rozpočtové náklady</t>
  </si>
  <si>
    <t>032104001</t>
  </si>
  <si>
    <t>Územní vlivy práce na těžce přístupných místech</t>
  </si>
  <si>
    <t>%</t>
  </si>
  <si>
    <t>-1574458838</t>
  </si>
  <si>
    <t>033121001</t>
  </si>
  <si>
    <t>Provozní vlivy Rušení prací železničním provozem širá trať nebo dopravny s kolejovým rozvětvením s počtem vlaků za směnu 8,5 hod. do 25</t>
  </si>
  <si>
    <t>1249087696</t>
  </si>
  <si>
    <t>3</t>
  </si>
  <si>
    <t>033121011</t>
  </si>
  <si>
    <t>Provozní vlivy Rušení prací železničním provozem širá trať nebo dopravny s kolejovým rozvětvením s počtem vlaků za směnu 8,5 hod. přes 25 do 50</t>
  </si>
  <si>
    <t>2059681499</t>
  </si>
  <si>
    <t>033121021</t>
  </si>
  <si>
    <t>Provozní vlivy Rušení prací železničním provozem širá trať nebo dopravny s kolejovým rozvětvením s počtem vlaků za směnu 8,5 hod. přes 50 do 100</t>
  </si>
  <si>
    <t>74737237</t>
  </si>
  <si>
    <t>VRN7</t>
  </si>
  <si>
    <t>Provozní vlivy</t>
  </si>
  <si>
    <t>075103000</t>
  </si>
  <si>
    <t>Ochranná pásma elektrického vedení</t>
  </si>
  <si>
    <t>…</t>
  </si>
  <si>
    <t>CS ÚRS 2019 02</t>
  </si>
  <si>
    <t>1024</t>
  </si>
  <si>
    <t>-705410918</t>
  </si>
  <si>
    <t>VRN8</t>
  </si>
  <si>
    <t>Přesun stavebních kapacit</t>
  </si>
  <si>
    <t>081103000</t>
  </si>
  <si>
    <t>Denní doprava pracovníků na pracoviště</t>
  </si>
  <si>
    <t>1058996925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</si>
</sst>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6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19"/>
      <c r="AQ5" s="19"/>
      <c r="AR5" s="17"/>
      <c r="BE5" s="213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19"/>
      <c r="AQ6" s="19"/>
      <c r="AR6" s="17"/>
      <c r="BE6" s="214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14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14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4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14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14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4"/>
      <c r="BS12" s="14" t="s">
        <v>6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214"/>
      <c r="BS13" s="14" t="s">
        <v>6</v>
      </c>
    </row>
    <row r="14" spans="1:74" ht="12.75">
      <c r="B14" s="18"/>
      <c r="C14" s="19"/>
      <c r="D14" s="19"/>
      <c r="E14" s="219" t="s">
        <v>32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14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4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214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214"/>
      <c r="BS17" s="14" t="s">
        <v>35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4"/>
      <c r="BS18" s="14" t="s">
        <v>6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214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214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4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4"/>
    </row>
    <row r="23" spans="1:71" s="1" customFormat="1" ht="47.25" customHeight="1">
      <c r="B23" s="18"/>
      <c r="C23" s="19"/>
      <c r="D23" s="19"/>
      <c r="E23" s="221" t="s">
        <v>38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19"/>
      <c r="AP23" s="19"/>
      <c r="AQ23" s="19"/>
      <c r="AR23" s="17"/>
      <c r="BE23" s="214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4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4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2">
        <f>ROUND(AG54,2)</f>
        <v>0</v>
      </c>
      <c r="AL26" s="223"/>
      <c r="AM26" s="223"/>
      <c r="AN26" s="223"/>
      <c r="AO26" s="223"/>
      <c r="AP26" s="33"/>
      <c r="AQ26" s="33"/>
      <c r="AR26" s="36"/>
      <c r="BE26" s="214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4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4" t="s">
        <v>40</v>
      </c>
      <c r="M28" s="224"/>
      <c r="N28" s="224"/>
      <c r="O28" s="224"/>
      <c r="P28" s="224"/>
      <c r="Q28" s="33"/>
      <c r="R28" s="33"/>
      <c r="S28" s="33"/>
      <c r="T28" s="33"/>
      <c r="U28" s="33"/>
      <c r="V28" s="33"/>
      <c r="W28" s="224" t="s">
        <v>41</v>
      </c>
      <c r="X28" s="224"/>
      <c r="Y28" s="224"/>
      <c r="Z28" s="224"/>
      <c r="AA28" s="224"/>
      <c r="AB28" s="224"/>
      <c r="AC28" s="224"/>
      <c r="AD28" s="224"/>
      <c r="AE28" s="224"/>
      <c r="AF28" s="33"/>
      <c r="AG28" s="33"/>
      <c r="AH28" s="33"/>
      <c r="AI28" s="33"/>
      <c r="AJ28" s="33"/>
      <c r="AK28" s="224" t="s">
        <v>42</v>
      </c>
      <c r="AL28" s="224"/>
      <c r="AM28" s="224"/>
      <c r="AN28" s="224"/>
      <c r="AO28" s="224"/>
      <c r="AP28" s="33"/>
      <c r="AQ28" s="33"/>
      <c r="AR28" s="36"/>
      <c r="BE28" s="214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27">
        <v>0.21</v>
      </c>
      <c r="M29" s="226"/>
      <c r="N29" s="226"/>
      <c r="O29" s="226"/>
      <c r="P29" s="226"/>
      <c r="Q29" s="38"/>
      <c r="R29" s="38"/>
      <c r="S29" s="38"/>
      <c r="T29" s="38"/>
      <c r="U29" s="38"/>
      <c r="V29" s="38"/>
      <c r="W29" s="225">
        <f>ROUND(AZ54, 2)</f>
        <v>0</v>
      </c>
      <c r="X29" s="226"/>
      <c r="Y29" s="226"/>
      <c r="Z29" s="226"/>
      <c r="AA29" s="226"/>
      <c r="AB29" s="226"/>
      <c r="AC29" s="226"/>
      <c r="AD29" s="226"/>
      <c r="AE29" s="226"/>
      <c r="AF29" s="38"/>
      <c r="AG29" s="38"/>
      <c r="AH29" s="38"/>
      <c r="AI29" s="38"/>
      <c r="AJ29" s="38"/>
      <c r="AK29" s="225">
        <f>ROUND(AV54, 2)</f>
        <v>0</v>
      </c>
      <c r="AL29" s="226"/>
      <c r="AM29" s="226"/>
      <c r="AN29" s="226"/>
      <c r="AO29" s="226"/>
      <c r="AP29" s="38"/>
      <c r="AQ29" s="38"/>
      <c r="AR29" s="39"/>
      <c r="BE29" s="215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27">
        <v>0.15</v>
      </c>
      <c r="M30" s="226"/>
      <c r="N30" s="226"/>
      <c r="O30" s="226"/>
      <c r="P30" s="226"/>
      <c r="Q30" s="38"/>
      <c r="R30" s="38"/>
      <c r="S30" s="38"/>
      <c r="T30" s="38"/>
      <c r="U30" s="38"/>
      <c r="V30" s="38"/>
      <c r="W30" s="225">
        <f>ROUND(BA54, 2)</f>
        <v>0</v>
      </c>
      <c r="X30" s="226"/>
      <c r="Y30" s="226"/>
      <c r="Z30" s="226"/>
      <c r="AA30" s="226"/>
      <c r="AB30" s="226"/>
      <c r="AC30" s="226"/>
      <c r="AD30" s="226"/>
      <c r="AE30" s="226"/>
      <c r="AF30" s="38"/>
      <c r="AG30" s="38"/>
      <c r="AH30" s="38"/>
      <c r="AI30" s="38"/>
      <c r="AJ30" s="38"/>
      <c r="AK30" s="225">
        <f>ROUND(AW54, 2)</f>
        <v>0</v>
      </c>
      <c r="AL30" s="226"/>
      <c r="AM30" s="226"/>
      <c r="AN30" s="226"/>
      <c r="AO30" s="226"/>
      <c r="AP30" s="38"/>
      <c r="AQ30" s="38"/>
      <c r="AR30" s="39"/>
      <c r="BE30" s="215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27">
        <v>0.21</v>
      </c>
      <c r="M31" s="226"/>
      <c r="N31" s="226"/>
      <c r="O31" s="226"/>
      <c r="P31" s="226"/>
      <c r="Q31" s="38"/>
      <c r="R31" s="38"/>
      <c r="S31" s="38"/>
      <c r="T31" s="38"/>
      <c r="U31" s="38"/>
      <c r="V31" s="38"/>
      <c r="W31" s="225">
        <f>ROUND(BB54, 2)</f>
        <v>0</v>
      </c>
      <c r="X31" s="226"/>
      <c r="Y31" s="226"/>
      <c r="Z31" s="226"/>
      <c r="AA31" s="226"/>
      <c r="AB31" s="226"/>
      <c r="AC31" s="226"/>
      <c r="AD31" s="226"/>
      <c r="AE31" s="226"/>
      <c r="AF31" s="38"/>
      <c r="AG31" s="38"/>
      <c r="AH31" s="38"/>
      <c r="AI31" s="38"/>
      <c r="AJ31" s="38"/>
      <c r="AK31" s="225">
        <v>0</v>
      </c>
      <c r="AL31" s="226"/>
      <c r="AM31" s="226"/>
      <c r="AN31" s="226"/>
      <c r="AO31" s="226"/>
      <c r="AP31" s="38"/>
      <c r="AQ31" s="38"/>
      <c r="AR31" s="39"/>
      <c r="BE31" s="215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27">
        <v>0.15</v>
      </c>
      <c r="M32" s="226"/>
      <c r="N32" s="226"/>
      <c r="O32" s="226"/>
      <c r="P32" s="226"/>
      <c r="Q32" s="38"/>
      <c r="R32" s="38"/>
      <c r="S32" s="38"/>
      <c r="T32" s="38"/>
      <c r="U32" s="38"/>
      <c r="V32" s="38"/>
      <c r="W32" s="225">
        <f>ROUND(BC54, 2)</f>
        <v>0</v>
      </c>
      <c r="X32" s="226"/>
      <c r="Y32" s="226"/>
      <c r="Z32" s="226"/>
      <c r="AA32" s="226"/>
      <c r="AB32" s="226"/>
      <c r="AC32" s="226"/>
      <c r="AD32" s="226"/>
      <c r="AE32" s="226"/>
      <c r="AF32" s="38"/>
      <c r="AG32" s="38"/>
      <c r="AH32" s="38"/>
      <c r="AI32" s="38"/>
      <c r="AJ32" s="38"/>
      <c r="AK32" s="225">
        <v>0</v>
      </c>
      <c r="AL32" s="226"/>
      <c r="AM32" s="226"/>
      <c r="AN32" s="226"/>
      <c r="AO32" s="226"/>
      <c r="AP32" s="38"/>
      <c r="AQ32" s="38"/>
      <c r="AR32" s="39"/>
      <c r="BE32" s="215"/>
    </row>
    <row r="33" spans="1:57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27">
        <v>0</v>
      </c>
      <c r="M33" s="226"/>
      <c r="N33" s="226"/>
      <c r="O33" s="226"/>
      <c r="P33" s="226"/>
      <c r="Q33" s="38"/>
      <c r="R33" s="38"/>
      <c r="S33" s="38"/>
      <c r="T33" s="38"/>
      <c r="U33" s="38"/>
      <c r="V33" s="38"/>
      <c r="W33" s="225">
        <f>ROUND(BD54, 2)</f>
        <v>0</v>
      </c>
      <c r="X33" s="226"/>
      <c r="Y33" s="226"/>
      <c r="Z33" s="226"/>
      <c r="AA33" s="226"/>
      <c r="AB33" s="226"/>
      <c r="AC33" s="226"/>
      <c r="AD33" s="226"/>
      <c r="AE33" s="226"/>
      <c r="AF33" s="38"/>
      <c r="AG33" s="38"/>
      <c r="AH33" s="38"/>
      <c r="AI33" s="38"/>
      <c r="AJ33" s="38"/>
      <c r="AK33" s="225">
        <v>0</v>
      </c>
      <c r="AL33" s="226"/>
      <c r="AM33" s="226"/>
      <c r="AN33" s="226"/>
      <c r="AO33" s="226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28" t="s">
        <v>51</v>
      </c>
      <c r="Y35" s="229"/>
      <c r="Z35" s="229"/>
      <c r="AA35" s="229"/>
      <c r="AB35" s="229"/>
      <c r="AC35" s="42"/>
      <c r="AD35" s="42"/>
      <c r="AE35" s="42"/>
      <c r="AF35" s="42"/>
      <c r="AG35" s="42"/>
      <c r="AH35" s="42"/>
      <c r="AI35" s="42"/>
      <c r="AJ35" s="42"/>
      <c r="AK35" s="230">
        <f>SUM(AK26:AK33)</f>
        <v>0</v>
      </c>
      <c r="AL35" s="229"/>
      <c r="AM35" s="229"/>
      <c r="AN35" s="229"/>
      <c r="AO35" s="23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E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32" t="str">
        <f>K6</f>
        <v>Revize a technické prohlídky určeného technického zařízení SEE</v>
      </c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34" t="str">
        <f>IF(AN8= "","",AN8)</f>
        <v>7. 2. 2020</v>
      </c>
      <c r="AN47" s="234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SŽ s.o. Přednosta SEE Praha; Mgr.Fiala František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33</v>
      </c>
      <c r="AJ49" s="33"/>
      <c r="AK49" s="33"/>
      <c r="AL49" s="33"/>
      <c r="AM49" s="235" t="str">
        <f>IF(E17="","",E17)</f>
        <v>SŽ s.o. Voldřich Lukáš</v>
      </c>
      <c r="AN49" s="236"/>
      <c r="AO49" s="236"/>
      <c r="AP49" s="236"/>
      <c r="AQ49" s="33"/>
      <c r="AR49" s="36"/>
      <c r="AS49" s="237" t="s">
        <v>53</v>
      </c>
      <c r="AT49" s="238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31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36</v>
      </c>
      <c r="AJ50" s="33"/>
      <c r="AK50" s="33"/>
      <c r="AL50" s="33"/>
      <c r="AM50" s="235" t="str">
        <f>IF(E20="","",E20)</f>
        <v>SŽ s.o. Voldřich Lukáš</v>
      </c>
      <c r="AN50" s="236"/>
      <c r="AO50" s="236"/>
      <c r="AP50" s="236"/>
      <c r="AQ50" s="33"/>
      <c r="AR50" s="36"/>
      <c r="AS50" s="239"/>
      <c r="AT50" s="240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1"/>
      <c r="AT51" s="242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43" t="s">
        <v>54</v>
      </c>
      <c r="D52" s="244"/>
      <c r="E52" s="244"/>
      <c r="F52" s="244"/>
      <c r="G52" s="244"/>
      <c r="H52" s="63"/>
      <c r="I52" s="245" t="s">
        <v>55</v>
      </c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6" t="s">
        <v>56</v>
      </c>
      <c r="AH52" s="244"/>
      <c r="AI52" s="244"/>
      <c r="AJ52" s="244"/>
      <c r="AK52" s="244"/>
      <c r="AL52" s="244"/>
      <c r="AM52" s="244"/>
      <c r="AN52" s="245" t="s">
        <v>57</v>
      </c>
      <c r="AO52" s="244"/>
      <c r="AP52" s="244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7" t="s">
        <v>70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50">
        <f>ROUND(SUM(AG55:AG56),2)</f>
        <v>0</v>
      </c>
      <c r="AH54" s="250"/>
      <c r="AI54" s="250"/>
      <c r="AJ54" s="250"/>
      <c r="AK54" s="250"/>
      <c r="AL54" s="250"/>
      <c r="AM54" s="250"/>
      <c r="AN54" s="251">
        <f>SUM(AG54,AT54)</f>
        <v>0</v>
      </c>
      <c r="AO54" s="251"/>
      <c r="AP54" s="251"/>
      <c r="AQ54" s="75" t="s">
        <v>19</v>
      </c>
      <c r="AR54" s="76"/>
      <c r="AS54" s="77">
        <f>ROUND(SUM(AS55:AS56),2)</f>
        <v>0</v>
      </c>
      <c r="AT54" s="78">
        <f>ROUND(SUM(AV54:AW54),2)</f>
        <v>0</v>
      </c>
      <c r="AU54" s="79">
        <f>ROUND(SUM(AU55:AU56),5)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ROUND(SUM(AZ55:AZ56),2)</f>
        <v>0</v>
      </c>
      <c r="BA54" s="78">
        <f>ROUND(SUM(BA55:BA56),2)</f>
        <v>0</v>
      </c>
      <c r="BB54" s="78">
        <f>ROUND(SUM(BB55:BB56),2)</f>
        <v>0</v>
      </c>
      <c r="BC54" s="78">
        <f>ROUND(SUM(BC55:BC56),2)</f>
        <v>0</v>
      </c>
      <c r="BD54" s="80">
        <f>ROUND(SUM(BD55:BD56),2)</f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5</v>
      </c>
      <c r="BX54" s="81" t="s">
        <v>76</v>
      </c>
      <c r="CL54" s="81" t="s">
        <v>19</v>
      </c>
    </row>
    <row r="55" spans="1:91" s="7" customFormat="1" ht="16.5" customHeight="1">
      <c r="A55" s="83" t="s">
        <v>77</v>
      </c>
      <c r="B55" s="84"/>
      <c r="C55" s="85"/>
      <c r="D55" s="249" t="s">
        <v>78</v>
      </c>
      <c r="E55" s="249"/>
      <c r="F55" s="249"/>
      <c r="G55" s="249"/>
      <c r="H55" s="249"/>
      <c r="I55" s="86"/>
      <c r="J55" s="249" t="s">
        <v>79</v>
      </c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7">
        <f>'1 - UOŽI'!J30</f>
        <v>0</v>
      </c>
      <c r="AH55" s="248"/>
      <c r="AI55" s="248"/>
      <c r="AJ55" s="248"/>
      <c r="AK55" s="248"/>
      <c r="AL55" s="248"/>
      <c r="AM55" s="248"/>
      <c r="AN55" s="247">
        <f>SUM(AG55,AT55)</f>
        <v>0</v>
      </c>
      <c r="AO55" s="248"/>
      <c r="AP55" s="248"/>
      <c r="AQ55" s="87" t="s">
        <v>80</v>
      </c>
      <c r="AR55" s="88"/>
      <c r="AS55" s="89">
        <v>0</v>
      </c>
      <c r="AT55" s="90">
        <f>ROUND(SUM(AV55:AW55),2)</f>
        <v>0</v>
      </c>
      <c r="AU55" s="91">
        <f>'1 - UOŽI'!P80</f>
        <v>0</v>
      </c>
      <c r="AV55" s="90">
        <f>'1 - UOŽI'!J33</f>
        <v>0</v>
      </c>
      <c r="AW55" s="90">
        <f>'1 - UOŽI'!J34</f>
        <v>0</v>
      </c>
      <c r="AX55" s="90">
        <f>'1 - UOŽI'!J35</f>
        <v>0</v>
      </c>
      <c r="AY55" s="90">
        <f>'1 - UOŽI'!J36</f>
        <v>0</v>
      </c>
      <c r="AZ55" s="90">
        <f>'1 - UOŽI'!F33</f>
        <v>0</v>
      </c>
      <c r="BA55" s="90">
        <f>'1 - UOŽI'!F34</f>
        <v>0</v>
      </c>
      <c r="BB55" s="90">
        <f>'1 - UOŽI'!F35</f>
        <v>0</v>
      </c>
      <c r="BC55" s="90">
        <f>'1 - UOŽI'!F36</f>
        <v>0</v>
      </c>
      <c r="BD55" s="92">
        <f>'1 - UOŽI'!F37</f>
        <v>0</v>
      </c>
      <c r="BT55" s="93" t="s">
        <v>78</v>
      </c>
      <c r="BV55" s="93" t="s">
        <v>75</v>
      </c>
      <c r="BW55" s="93" t="s">
        <v>81</v>
      </c>
      <c r="BX55" s="93" t="s">
        <v>5</v>
      </c>
      <c r="CL55" s="93" t="s">
        <v>19</v>
      </c>
      <c r="CM55" s="93" t="s">
        <v>82</v>
      </c>
    </row>
    <row r="56" spans="1:91" s="7" customFormat="1" ht="16.5" customHeight="1">
      <c r="A56" s="83" t="s">
        <v>77</v>
      </c>
      <c r="B56" s="84"/>
      <c r="C56" s="85"/>
      <c r="D56" s="249" t="s">
        <v>82</v>
      </c>
      <c r="E56" s="249"/>
      <c r="F56" s="249"/>
      <c r="G56" s="249"/>
      <c r="H56" s="249"/>
      <c r="I56" s="86"/>
      <c r="J56" s="249" t="s">
        <v>83</v>
      </c>
      <c r="K56" s="249"/>
      <c r="L56" s="249"/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47">
        <f>'2 - VON'!J30</f>
        <v>0</v>
      </c>
      <c r="AH56" s="248"/>
      <c r="AI56" s="248"/>
      <c r="AJ56" s="248"/>
      <c r="AK56" s="248"/>
      <c r="AL56" s="248"/>
      <c r="AM56" s="248"/>
      <c r="AN56" s="247">
        <f>SUM(AG56,AT56)</f>
        <v>0</v>
      </c>
      <c r="AO56" s="248"/>
      <c r="AP56" s="248"/>
      <c r="AQ56" s="87" t="s">
        <v>80</v>
      </c>
      <c r="AR56" s="88"/>
      <c r="AS56" s="94">
        <v>0</v>
      </c>
      <c r="AT56" s="95">
        <f>ROUND(SUM(AV56:AW56),2)</f>
        <v>0</v>
      </c>
      <c r="AU56" s="96">
        <f>'2 - VON'!P82</f>
        <v>0</v>
      </c>
      <c r="AV56" s="95">
        <f>'2 - VON'!J33</f>
        <v>0</v>
      </c>
      <c r="AW56" s="95">
        <f>'2 - VON'!J34</f>
        <v>0</v>
      </c>
      <c r="AX56" s="95">
        <f>'2 - VON'!J35</f>
        <v>0</v>
      </c>
      <c r="AY56" s="95">
        <f>'2 - VON'!J36</f>
        <v>0</v>
      </c>
      <c r="AZ56" s="95">
        <f>'2 - VON'!F33</f>
        <v>0</v>
      </c>
      <c r="BA56" s="95">
        <f>'2 - VON'!F34</f>
        <v>0</v>
      </c>
      <c r="BB56" s="95">
        <f>'2 - VON'!F35</f>
        <v>0</v>
      </c>
      <c r="BC56" s="95">
        <f>'2 - VON'!F36</f>
        <v>0</v>
      </c>
      <c r="BD56" s="97">
        <f>'2 - VON'!F37</f>
        <v>0</v>
      </c>
      <c r="BT56" s="93" t="s">
        <v>78</v>
      </c>
      <c r="BV56" s="93" t="s">
        <v>75</v>
      </c>
      <c r="BW56" s="93" t="s">
        <v>84</v>
      </c>
      <c r="BX56" s="93" t="s">
        <v>5</v>
      </c>
      <c r="CL56" s="93" t="s">
        <v>19</v>
      </c>
      <c r="CM56" s="93" t="s">
        <v>82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sheetProtection algorithmName="SHA-512" hashValue="ITyI4r+ySgsa0T5SQ/wteJO4RX3VtYRR1pUnmKDfEkH4ceZpymIXKVJhFedgzR7zr+o8iz/FCwCmrsINfbSCUg==" saltValue="kMlRCWodbaL3vJs30gXDAZ9rpfYbFpH3GWgW9irFgXvA+9mxjSmHobs0jE7QyHdVUfo+ziwlhk9V+lFaiNjbM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UOŽI'!C2" display="/"/>
    <hyperlink ref="A56" location="'2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4" t="s">
        <v>81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82</v>
      </c>
    </row>
    <row r="4" spans="1:46" s="1" customFormat="1" ht="24.95" hidden="1" customHeight="1">
      <c r="B4" s="17"/>
      <c r="D4" s="102" t="s">
        <v>85</v>
      </c>
      <c r="I4" s="98"/>
      <c r="L4" s="17"/>
      <c r="M4" s="103" t="s">
        <v>10</v>
      </c>
      <c r="AT4" s="14" t="s">
        <v>4</v>
      </c>
    </row>
    <row r="5" spans="1:46" s="1" customFormat="1" ht="6.95" hidden="1" customHeight="1">
      <c r="B5" s="17"/>
      <c r="I5" s="98"/>
      <c r="L5" s="17"/>
    </row>
    <row r="6" spans="1:46" s="1" customFormat="1" ht="12" hidden="1" customHeight="1">
      <c r="B6" s="17"/>
      <c r="D6" s="104" t="s">
        <v>16</v>
      </c>
      <c r="I6" s="98"/>
      <c r="L6" s="17"/>
    </row>
    <row r="7" spans="1:46" s="1" customFormat="1" ht="16.5" hidden="1" customHeight="1">
      <c r="B7" s="17"/>
      <c r="E7" s="253" t="str">
        <f>'Rekapitulace stavby'!K6</f>
        <v>Revize a technické prohlídky určeného technického zařízení SEE</v>
      </c>
      <c r="F7" s="254"/>
      <c r="G7" s="254"/>
      <c r="H7" s="254"/>
      <c r="I7" s="98"/>
      <c r="L7" s="17"/>
    </row>
    <row r="8" spans="1:46" s="2" customFormat="1" ht="12" hidden="1" customHeight="1">
      <c r="A8" s="31"/>
      <c r="B8" s="36"/>
      <c r="C8" s="31"/>
      <c r="D8" s="104" t="s">
        <v>86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55" t="s">
        <v>87</v>
      </c>
      <c r="F9" s="256"/>
      <c r="G9" s="256"/>
      <c r="H9" s="25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7. 2. 2020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27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7" t="s">
        <v>88</v>
      </c>
      <c r="F15" s="31"/>
      <c r="G15" s="31"/>
      <c r="H15" s="31"/>
      <c r="I15" s="108" t="s">
        <v>29</v>
      </c>
      <c r="J15" s="107" t="s">
        <v>30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4" t="s">
        <v>31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7" t="str">
        <f>'Rekapitulace stavby'!E14</f>
        <v>Vyplň údaj</v>
      </c>
      <c r="F18" s="258"/>
      <c r="G18" s="258"/>
      <c r="H18" s="258"/>
      <c r="I18" s="108" t="s">
        <v>29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4" t="s">
        <v>33</v>
      </c>
      <c r="E20" s="31"/>
      <c r="F20" s="31"/>
      <c r="G20" s="31"/>
      <c r="H20" s="31"/>
      <c r="I20" s="108" t="s">
        <v>26</v>
      </c>
      <c r="J20" s="107" t="s">
        <v>27</v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7" t="s">
        <v>89</v>
      </c>
      <c r="F21" s="31"/>
      <c r="G21" s="31"/>
      <c r="H21" s="31"/>
      <c r="I21" s="108" t="s">
        <v>29</v>
      </c>
      <c r="J21" s="107" t="s">
        <v>30</v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4" t="s">
        <v>36</v>
      </c>
      <c r="E23" s="31"/>
      <c r="F23" s="31"/>
      <c r="G23" s="31"/>
      <c r="H23" s="31"/>
      <c r="I23" s="108" t="s">
        <v>26</v>
      </c>
      <c r="J23" s="107" t="s">
        <v>27</v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7" t="s">
        <v>89</v>
      </c>
      <c r="F24" s="31"/>
      <c r="G24" s="31"/>
      <c r="H24" s="31"/>
      <c r="I24" s="108" t="s">
        <v>29</v>
      </c>
      <c r="J24" s="107" t="s">
        <v>30</v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4" t="s">
        <v>37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0"/>
      <c r="B27" s="111"/>
      <c r="C27" s="110"/>
      <c r="D27" s="110"/>
      <c r="E27" s="259" t="s">
        <v>19</v>
      </c>
      <c r="F27" s="259"/>
      <c r="G27" s="259"/>
      <c r="H27" s="25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39</v>
      </c>
      <c r="E30" s="31"/>
      <c r="F30" s="31"/>
      <c r="G30" s="31"/>
      <c r="H30" s="31"/>
      <c r="I30" s="105"/>
      <c r="J30" s="117">
        <f>ROUND(J80,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41</v>
      </c>
      <c r="G32" s="31"/>
      <c r="H32" s="31"/>
      <c r="I32" s="119" t="s">
        <v>40</v>
      </c>
      <c r="J32" s="118" t="s">
        <v>42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20" t="s">
        <v>43</v>
      </c>
      <c r="E33" s="104" t="s">
        <v>44</v>
      </c>
      <c r="F33" s="121">
        <f>ROUND((SUM(BE80:BE92)),  2)</f>
        <v>0</v>
      </c>
      <c r="G33" s="31"/>
      <c r="H33" s="31"/>
      <c r="I33" s="122">
        <v>0.21</v>
      </c>
      <c r="J33" s="121">
        <f>ROUND(((SUM(BE80:BE92))*I33),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21">
        <f>ROUND((SUM(BF80:BF92)),  2)</f>
        <v>0</v>
      </c>
      <c r="G34" s="31"/>
      <c r="H34" s="31"/>
      <c r="I34" s="122">
        <v>0.15</v>
      </c>
      <c r="J34" s="121">
        <f>ROUND(((SUM(BF80:BF92))*I34),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21">
        <f>ROUND((SUM(BG80:BG92)),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47</v>
      </c>
      <c r="F36" s="121">
        <f>ROUND((SUM(BH80:BH92)),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48</v>
      </c>
      <c r="F37" s="121">
        <f>ROUND((SUM(BI80:BI92)),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3"/>
      <c r="D39" s="124" t="s">
        <v>49</v>
      </c>
      <c r="E39" s="125"/>
      <c r="F39" s="125"/>
      <c r="G39" s="126" t="s">
        <v>50</v>
      </c>
      <c r="H39" s="127" t="s">
        <v>51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90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60" t="str">
        <f>E7</f>
        <v>Revize a technické prohlídky určeného technického zařízení SEE</v>
      </c>
      <c r="F48" s="261"/>
      <c r="G48" s="261"/>
      <c r="H48" s="26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86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32" t="str">
        <f>E9</f>
        <v>1 - UOŽI</v>
      </c>
      <c r="F50" s="262"/>
      <c r="G50" s="262"/>
      <c r="H50" s="26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108" t="s">
        <v>23</v>
      </c>
      <c r="J52" s="56" t="str">
        <f>IF(J12="","",J12)</f>
        <v>7. 2. 2020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SŽDC s.o. Přednosta SEE Praha; Mgr.Fiala František</v>
      </c>
      <c r="G54" s="33"/>
      <c r="H54" s="33"/>
      <c r="I54" s="108" t="s">
        <v>33</v>
      </c>
      <c r="J54" s="29" t="str">
        <f>E21</f>
        <v>SŽDC s.o. Voldřich Lukáš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108" t="s">
        <v>36</v>
      </c>
      <c r="J55" s="29" t="str">
        <f>E24</f>
        <v>SŽDC s.o. Voldřich Lukáš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37" t="s">
        <v>91</v>
      </c>
      <c r="D57" s="138"/>
      <c r="E57" s="138"/>
      <c r="F57" s="138"/>
      <c r="G57" s="138"/>
      <c r="H57" s="138"/>
      <c r="I57" s="139"/>
      <c r="J57" s="140" t="s">
        <v>92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41" t="s">
        <v>71</v>
      </c>
      <c r="D59" s="33"/>
      <c r="E59" s="33"/>
      <c r="F59" s="33"/>
      <c r="G59" s="33"/>
      <c r="H59" s="33"/>
      <c r="I59" s="105"/>
      <c r="J59" s="74">
        <f>J80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93</v>
      </c>
    </row>
    <row r="60" spans="1:47" s="9" customFormat="1" ht="24.95" hidden="1" customHeight="1">
      <c r="B60" s="142"/>
      <c r="C60" s="143"/>
      <c r="D60" s="144" t="s">
        <v>94</v>
      </c>
      <c r="E60" s="145"/>
      <c r="F60" s="145"/>
      <c r="G60" s="145"/>
      <c r="H60" s="145"/>
      <c r="I60" s="146"/>
      <c r="J60" s="147">
        <f>J81</f>
        <v>0</v>
      </c>
      <c r="K60" s="143"/>
      <c r="L60" s="148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105"/>
      <c r="J61" s="33"/>
      <c r="K61" s="33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133"/>
      <c r="J62" s="45"/>
      <c r="K62" s="45"/>
      <c r="L62" s="106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t="11.25" hidden="1"/>
    <row r="64" spans="1:47" ht="11.25" hidden="1"/>
    <row r="65" spans="1:63" ht="11.25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136"/>
      <c r="J66" s="47"/>
      <c r="K66" s="47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95</v>
      </c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60" t="str">
        <f>E7</f>
        <v>Revize a technické prohlídky určeného technického zařízení SEE</v>
      </c>
      <c r="F70" s="261"/>
      <c r="G70" s="261"/>
      <c r="H70" s="261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86</v>
      </c>
      <c r="D71" s="33"/>
      <c r="E71" s="33"/>
      <c r="F71" s="33"/>
      <c r="G71" s="33"/>
      <c r="H71" s="33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32" t="str">
        <f>E9</f>
        <v>1 - UOŽI</v>
      </c>
      <c r="F72" s="262"/>
      <c r="G72" s="262"/>
      <c r="H72" s="262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105"/>
      <c r="J73" s="33"/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108" t="s">
        <v>23</v>
      </c>
      <c r="J74" s="56" t="str">
        <f>IF(J12="","",J12)</f>
        <v>7. 2. 2020</v>
      </c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105"/>
      <c r="J75" s="33"/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25.7" customHeight="1">
      <c r="A76" s="31"/>
      <c r="B76" s="32"/>
      <c r="C76" s="26" t="s">
        <v>25</v>
      </c>
      <c r="D76" s="33"/>
      <c r="E76" s="33"/>
      <c r="F76" s="24" t="str">
        <f>E15</f>
        <v>SŽDC s.o. Přednosta SEE Praha; Mgr.Fiala František</v>
      </c>
      <c r="G76" s="33"/>
      <c r="H76" s="33"/>
      <c r="I76" s="108" t="s">
        <v>33</v>
      </c>
      <c r="J76" s="29" t="str">
        <f>E21</f>
        <v>SŽDC s.o. Voldřich Lukáš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25.7" customHeight="1">
      <c r="A77" s="31"/>
      <c r="B77" s="32"/>
      <c r="C77" s="26" t="s">
        <v>31</v>
      </c>
      <c r="D77" s="33"/>
      <c r="E77" s="33"/>
      <c r="F77" s="24" t="str">
        <f>IF(E18="","",E18)</f>
        <v>Vyplň údaj</v>
      </c>
      <c r="G77" s="33"/>
      <c r="H77" s="33"/>
      <c r="I77" s="108" t="s">
        <v>36</v>
      </c>
      <c r="J77" s="29" t="str">
        <f>E24</f>
        <v>SŽDC s.o. Voldřich Lukáš</v>
      </c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105"/>
      <c r="J78" s="33"/>
      <c r="K78" s="33"/>
      <c r="L78" s="10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49"/>
      <c r="B79" s="150"/>
      <c r="C79" s="151" t="s">
        <v>96</v>
      </c>
      <c r="D79" s="152" t="s">
        <v>58</v>
      </c>
      <c r="E79" s="152" t="s">
        <v>54</v>
      </c>
      <c r="F79" s="152" t="s">
        <v>55</v>
      </c>
      <c r="G79" s="152" t="s">
        <v>97</v>
      </c>
      <c r="H79" s="152" t="s">
        <v>98</v>
      </c>
      <c r="I79" s="153" t="s">
        <v>99</v>
      </c>
      <c r="J79" s="152" t="s">
        <v>92</v>
      </c>
      <c r="K79" s="154" t="s">
        <v>100</v>
      </c>
      <c r="L79" s="155"/>
      <c r="M79" s="65" t="s">
        <v>19</v>
      </c>
      <c r="N79" s="66" t="s">
        <v>43</v>
      </c>
      <c r="O79" s="66" t="s">
        <v>101</v>
      </c>
      <c r="P79" s="66" t="s">
        <v>102</v>
      </c>
      <c r="Q79" s="66" t="s">
        <v>103</v>
      </c>
      <c r="R79" s="66" t="s">
        <v>104</v>
      </c>
      <c r="S79" s="66" t="s">
        <v>105</v>
      </c>
      <c r="T79" s="67" t="s">
        <v>106</v>
      </c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</row>
    <row r="80" spans="1:63" s="2" customFormat="1" ht="22.9" customHeight="1">
      <c r="A80" s="31"/>
      <c r="B80" s="32"/>
      <c r="C80" s="72" t="s">
        <v>107</v>
      </c>
      <c r="D80" s="33"/>
      <c r="E80" s="33"/>
      <c r="F80" s="33"/>
      <c r="G80" s="33"/>
      <c r="H80" s="33"/>
      <c r="I80" s="105"/>
      <c r="J80" s="156">
        <f>BK80</f>
        <v>0</v>
      </c>
      <c r="K80" s="33"/>
      <c r="L80" s="36"/>
      <c r="M80" s="68"/>
      <c r="N80" s="157"/>
      <c r="O80" s="69"/>
      <c r="P80" s="158">
        <f>P81</f>
        <v>0</v>
      </c>
      <c r="Q80" s="69"/>
      <c r="R80" s="158">
        <f>R81</f>
        <v>0</v>
      </c>
      <c r="S80" s="69"/>
      <c r="T80" s="159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72</v>
      </c>
      <c r="AU80" s="14" t="s">
        <v>93</v>
      </c>
      <c r="BK80" s="160">
        <f>BK81</f>
        <v>0</v>
      </c>
    </row>
    <row r="81" spans="1:65" s="11" customFormat="1" ht="25.9" customHeight="1">
      <c r="B81" s="161"/>
      <c r="C81" s="162"/>
      <c r="D81" s="163" t="s">
        <v>72</v>
      </c>
      <c r="E81" s="164" t="s">
        <v>108</v>
      </c>
      <c r="F81" s="164" t="s">
        <v>109</v>
      </c>
      <c r="G81" s="162"/>
      <c r="H81" s="162"/>
      <c r="I81" s="165"/>
      <c r="J81" s="166">
        <f>BK81</f>
        <v>0</v>
      </c>
      <c r="K81" s="162"/>
      <c r="L81" s="167"/>
      <c r="M81" s="168"/>
      <c r="N81" s="169"/>
      <c r="O81" s="169"/>
      <c r="P81" s="170">
        <f>SUM(P82:P92)</f>
        <v>0</v>
      </c>
      <c r="Q81" s="169"/>
      <c r="R81" s="170">
        <f>SUM(R82:R92)</f>
        <v>0</v>
      </c>
      <c r="S81" s="169"/>
      <c r="T81" s="171">
        <f>SUM(T82:T92)</f>
        <v>0</v>
      </c>
      <c r="AR81" s="172" t="s">
        <v>110</v>
      </c>
      <c r="AT81" s="173" t="s">
        <v>72</v>
      </c>
      <c r="AU81" s="173" t="s">
        <v>73</v>
      </c>
      <c r="AY81" s="172" t="s">
        <v>111</v>
      </c>
      <c r="BK81" s="174">
        <f>SUM(BK82:BK92)</f>
        <v>0</v>
      </c>
    </row>
    <row r="82" spans="1:65" s="2" customFormat="1" ht="66.75" customHeight="1">
      <c r="A82" s="31"/>
      <c r="B82" s="32"/>
      <c r="C82" s="175" t="s">
        <v>112</v>
      </c>
      <c r="D82" s="175" t="s">
        <v>113</v>
      </c>
      <c r="E82" s="176" t="s">
        <v>114</v>
      </c>
      <c r="F82" s="177" t="s">
        <v>115</v>
      </c>
      <c r="G82" s="178" t="s">
        <v>116</v>
      </c>
      <c r="H82" s="179">
        <v>28</v>
      </c>
      <c r="I82" s="180"/>
      <c r="J82" s="181">
        <f t="shared" ref="J82:J92" si="0">ROUND(I82*H82,2)</f>
        <v>0</v>
      </c>
      <c r="K82" s="177" t="s">
        <v>117</v>
      </c>
      <c r="L82" s="36"/>
      <c r="M82" s="182" t="s">
        <v>19</v>
      </c>
      <c r="N82" s="183" t="s">
        <v>44</v>
      </c>
      <c r="O82" s="61"/>
      <c r="P82" s="184">
        <f t="shared" ref="P82:P92" si="1">O82*H82</f>
        <v>0</v>
      </c>
      <c r="Q82" s="184">
        <v>0</v>
      </c>
      <c r="R82" s="184">
        <f t="shared" ref="R82:R92" si="2">Q82*H82</f>
        <v>0</v>
      </c>
      <c r="S82" s="184">
        <v>0</v>
      </c>
      <c r="T82" s="185">
        <f t="shared" ref="T82:T92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86" t="s">
        <v>118</v>
      </c>
      <c r="AT82" s="186" t="s">
        <v>113</v>
      </c>
      <c r="AU82" s="186" t="s">
        <v>78</v>
      </c>
      <c r="AY82" s="14" t="s">
        <v>111</v>
      </c>
      <c r="BE82" s="187">
        <f t="shared" ref="BE82:BE92" si="4">IF(N82="základní",J82,0)</f>
        <v>0</v>
      </c>
      <c r="BF82" s="187">
        <f t="shared" ref="BF82:BF92" si="5">IF(N82="snížená",J82,0)</f>
        <v>0</v>
      </c>
      <c r="BG82" s="187">
        <f t="shared" ref="BG82:BG92" si="6">IF(N82="zákl. přenesená",J82,0)</f>
        <v>0</v>
      </c>
      <c r="BH82" s="187">
        <f t="shared" ref="BH82:BH92" si="7">IF(N82="sníž. přenesená",J82,0)</f>
        <v>0</v>
      </c>
      <c r="BI82" s="187">
        <f t="shared" ref="BI82:BI92" si="8">IF(N82="nulová",J82,0)</f>
        <v>0</v>
      </c>
      <c r="BJ82" s="14" t="s">
        <v>78</v>
      </c>
      <c r="BK82" s="187">
        <f t="shared" ref="BK82:BK92" si="9">ROUND(I82*H82,2)</f>
        <v>0</v>
      </c>
      <c r="BL82" s="14" t="s">
        <v>118</v>
      </c>
      <c r="BM82" s="186" t="s">
        <v>119</v>
      </c>
    </row>
    <row r="83" spans="1:65" s="2" customFormat="1" ht="66.75" customHeight="1">
      <c r="A83" s="31"/>
      <c r="B83" s="32"/>
      <c r="C83" s="175" t="s">
        <v>120</v>
      </c>
      <c r="D83" s="175" t="s">
        <v>113</v>
      </c>
      <c r="E83" s="176" t="s">
        <v>121</v>
      </c>
      <c r="F83" s="177" t="s">
        <v>122</v>
      </c>
      <c r="G83" s="178" t="s">
        <v>116</v>
      </c>
      <c r="H83" s="179">
        <v>39</v>
      </c>
      <c r="I83" s="180"/>
      <c r="J83" s="181">
        <f t="shared" si="0"/>
        <v>0</v>
      </c>
      <c r="K83" s="177" t="s">
        <v>117</v>
      </c>
      <c r="L83" s="36"/>
      <c r="M83" s="182" t="s">
        <v>19</v>
      </c>
      <c r="N83" s="183" t="s">
        <v>44</v>
      </c>
      <c r="O83" s="61"/>
      <c r="P83" s="184">
        <f t="shared" si="1"/>
        <v>0</v>
      </c>
      <c r="Q83" s="184">
        <v>0</v>
      </c>
      <c r="R83" s="184">
        <f t="shared" si="2"/>
        <v>0</v>
      </c>
      <c r="S83" s="184">
        <v>0</v>
      </c>
      <c r="T83" s="18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86" t="s">
        <v>118</v>
      </c>
      <c r="AT83" s="186" t="s">
        <v>113</v>
      </c>
      <c r="AU83" s="186" t="s">
        <v>78</v>
      </c>
      <c r="AY83" s="14" t="s">
        <v>111</v>
      </c>
      <c r="BE83" s="187">
        <f t="shared" si="4"/>
        <v>0</v>
      </c>
      <c r="BF83" s="187">
        <f t="shared" si="5"/>
        <v>0</v>
      </c>
      <c r="BG83" s="187">
        <f t="shared" si="6"/>
        <v>0</v>
      </c>
      <c r="BH83" s="187">
        <f t="shared" si="7"/>
        <v>0</v>
      </c>
      <c r="BI83" s="187">
        <f t="shared" si="8"/>
        <v>0</v>
      </c>
      <c r="BJ83" s="14" t="s">
        <v>78</v>
      </c>
      <c r="BK83" s="187">
        <f t="shared" si="9"/>
        <v>0</v>
      </c>
      <c r="BL83" s="14" t="s">
        <v>118</v>
      </c>
      <c r="BM83" s="186" t="s">
        <v>123</v>
      </c>
    </row>
    <row r="84" spans="1:65" s="2" customFormat="1" ht="66.75" customHeight="1">
      <c r="A84" s="31"/>
      <c r="B84" s="32"/>
      <c r="C84" s="175" t="s">
        <v>124</v>
      </c>
      <c r="D84" s="175" t="s">
        <v>113</v>
      </c>
      <c r="E84" s="176" t="s">
        <v>125</v>
      </c>
      <c r="F84" s="177" t="s">
        <v>126</v>
      </c>
      <c r="G84" s="178" t="s">
        <v>116</v>
      </c>
      <c r="H84" s="179">
        <v>4</v>
      </c>
      <c r="I84" s="180"/>
      <c r="J84" s="181">
        <f t="shared" si="0"/>
        <v>0</v>
      </c>
      <c r="K84" s="177" t="s">
        <v>117</v>
      </c>
      <c r="L84" s="36"/>
      <c r="M84" s="182" t="s">
        <v>19</v>
      </c>
      <c r="N84" s="183" t="s">
        <v>44</v>
      </c>
      <c r="O84" s="61"/>
      <c r="P84" s="184">
        <f t="shared" si="1"/>
        <v>0</v>
      </c>
      <c r="Q84" s="184">
        <v>0</v>
      </c>
      <c r="R84" s="184">
        <f t="shared" si="2"/>
        <v>0</v>
      </c>
      <c r="S84" s="184">
        <v>0</v>
      </c>
      <c r="T84" s="18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86" t="s">
        <v>118</v>
      </c>
      <c r="AT84" s="186" t="s">
        <v>113</v>
      </c>
      <c r="AU84" s="186" t="s">
        <v>78</v>
      </c>
      <c r="AY84" s="14" t="s">
        <v>111</v>
      </c>
      <c r="BE84" s="187">
        <f t="shared" si="4"/>
        <v>0</v>
      </c>
      <c r="BF84" s="187">
        <f t="shared" si="5"/>
        <v>0</v>
      </c>
      <c r="BG84" s="187">
        <f t="shared" si="6"/>
        <v>0</v>
      </c>
      <c r="BH84" s="187">
        <f t="shared" si="7"/>
        <v>0</v>
      </c>
      <c r="BI84" s="187">
        <f t="shared" si="8"/>
        <v>0</v>
      </c>
      <c r="BJ84" s="14" t="s">
        <v>78</v>
      </c>
      <c r="BK84" s="187">
        <f t="shared" si="9"/>
        <v>0</v>
      </c>
      <c r="BL84" s="14" t="s">
        <v>118</v>
      </c>
      <c r="BM84" s="186" t="s">
        <v>127</v>
      </c>
    </row>
    <row r="85" spans="1:65" s="2" customFormat="1" ht="66.75" customHeight="1">
      <c r="A85" s="31"/>
      <c r="B85" s="32"/>
      <c r="C85" s="175" t="s">
        <v>128</v>
      </c>
      <c r="D85" s="175" t="s">
        <v>113</v>
      </c>
      <c r="E85" s="176" t="s">
        <v>129</v>
      </c>
      <c r="F85" s="177" t="s">
        <v>130</v>
      </c>
      <c r="G85" s="178" t="s">
        <v>116</v>
      </c>
      <c r="H85" s="179">
        <v>252</v>
      </c>
      <c r="I85" s="180"/>
      <c r="J85" s="181">
        <f t="shared" si="0"/>
        <v>0</v>
      </c>
      <c r="K85" s="177" t="s">
        <v>117</v>
      </c>
      <c r="L85" s="36"/>
      <c r="M85" s="182" t="s">
        <v>19</v>
      </c>
      <c r="N85" s="183" t="s">
        <v>44</v>
      </c>
      <c r="O85" s="61"/>
      <c r="P85" s="184">
        <f t="shared" si="1"/>
        <v>0</v>
      </c>
      <c r="Q85" s="184">
        <v>0</v>
      </c>
      <c r="R85" s="184">
        <f t="shared" si="2"/>
        <v>0</v>
      </c>
      <c r="S85" s="184">
        <v>0</v>
      </c>
      <c r="T85" s="18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86" t="s">
        <v>118</v>
      </c>
      <c r="AT85" s="186" t="s">
        <v>113</v>
      </c>
      <c r="AU85" s="186" t="s">
        <v>78</v>
      </c>
      <c r="AY85" s="14" t="s">
        <v>111</v>
      </c>
      <c r="BE85" s="187">
        <f t="shared" si="4"/>
        <v>0</v>
      </c>
      <c r="BF85" s="187">
        <f t="shared" si="5"/>
        <v>0</v>
      </c>
      <c r="BG85" s="187">
        <f t="shared" si="6"/>
        <v>0</v>
      </c>
      <c r="BH85" s="187">
        <f t="shared" si="7"/>
        <v>0</v>
      </c>
      <c r="BI85" s="187">
        <f t="shared" si="8"/>
        <v>0</v>
      </c>
      <c r="BJ85" s="14" t="s">
        <v>78</v>
      </c>
      <c r="BK85" s="187">
        <f t="shared" si="9"/>
        <v>0</v>
      </c>
      <c r="BL85" s="14" t="s">
        <v>118</v>
      </c>
      <c r="BM85" s="186" t="s">
        <v>131</v>
      </c>
    </row>
    <row r="86" spans="1:65" s="2" customFormat="1" ht="66.75" customHeight="1">
      <c r="A86" s="31"/>
      <c r="B86" s="32"/>
      <c r="C86" s="175" t="s">
        <v>132</v>
      </c>
      <c r="D86" s="175" t="s">
        <v>113</v>
      </c>
      <c r="E86" s="176" t="s">
        <v>133</v>
      </c>
      <c r="F86" s="177" t="s">
        <v>134</v>
      </c>
      <c r="G86" s="178" t="s">
        <v>116</v>
      </c>
      <c r="H86" s="179">
        <v>410</v>
      </c>
      <c r="I86" s="180"/>
      <c r="J86" s="181">
        <f t="shared" si="0"/>
        <v>0</v>
      </c>
      <c r="K86" s="177" t="s">
        <v>117</v>
      </c>
      <c r="L86" s="36"/>
      <c r="M86" s="182" t="s">
        <v>19</v>
      </c>
      <c r="N86" s="183" t="s">
        <v>44</v>
      </c>
      <c r="O86" s="61"/>
      <c r="P86" s="184">
        <f t="shared" si="1"/>
        <v>0</v>
      </c>
      <c r="Q86" s="184">
        <v>0</v>
      </c>
      <c r="R86" s="184">
        <f t="shared" si="2"/>
        <v>0</v>
      </c>
      <c r="S86" s="184">
        <v>0</v>
      </c>
      <c r="T86" s="18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86" t="s">
        <v>118</v>
      </c>
      <c r="AT86" s="186" t="s">
        <v>113</v>
      </c>
      <c r="AU86" s="186" t="s">
        <v>78</v>
      </c>
      <c r="AY86" s="14" t="s">
        <v>111</v>
      </c>
      <c r="BE86" s="187">
        <f t="shared" si="4"/>
        <v>0</v>
      </c>
      <c r="BF86" s="187">
        <f t="shared" si="5"/>
        <v>0</v>
      </c>
      <c r="BG86" s="187">
        <f t="shared" si="6"/>
        <v>0</v>
      </c>
      <c r="BH86" s="187">
        <f t="shared" si="7"/>
        <v>0</v>
      </c>
      <c r="BI86" s="187">
        <f t="shared" si="8"/>
        <v>0</v>
      </c>
      <c r="BJ86" s="14" t="s">
        <v>78</v>
      </c>
      <c r="BK86" s="187">
        <f t="shared" si="9"/>
        <v>0</v>
      </c>
      <c r="BL86" s="14" t="s">
        <v>118</v>
      </c>
      <c r="BM86" s="186" t="s">
        <v>135</v>
      </c>
    </row>
    <row r="87" spans="1:65" s="2" customFormat="1" ht="66.75" customHeight="1">
      <c r="A87" s="31"/>
      <c r="B87" s="32"/>
      <c r="C87" s="175" t="s">
        <v>136</v>
      </c>
      <c r="D87" s="175" t="s">
        <v>113</v>
      </c>
      <c r="E87" s="176" t="s">
        <v>137</v>
      </c>
      <c r="F87" s="177" t="s">
        <v>138</v>
      </c>
      <c r="G87" s="178" t="s">
        <v>116</v>
      </c>
      <c r="H87" s="179">
        <v>36</v>
      </c>
      <c r="I87" s="180"/>
      <c r="J87" s="181">
        <f t="shared" si="0"/>
        <v>0</v>
      </c>
      <c r="K87" s="177" t="s">
        <v>117</v>
      </c>
      <c r="L87" s="36"/>
      <c r="M87" s="182" t="s">
        <v>19</v>
      </c>
      <c r="N87" s="183" t="s">
        <v>44</v>
      </c>
      <c r="O87" s="61"/>
      <c r="P87" s="184">
        <f t="shared" si="1"/>
        <v>0</v>
      </c>
      <c r="Q87" s="184">
        <v>0</v>
      </c>
      <c r="R87" s="184">
        <f t="shared" si="2"/>
        <v>0</v>
      </c>
      <c r="S87" s="184">
        <v>0</v>
      </c>
      <c r="T87" s="18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86" t="s">
        <v>118</v>
      </c>
      <c r="AT87" s="186" t="s">
        <v>113</v>
      </c>
      <c r="AU87" s="186" t="s">
        <v>78</v>
      </c>
      <c r="AY87" s="14" t="s">
        <v>111</v>
      </c>
      <c r="BE87" s="187">
        <f t="shared" si="4"/>
        <v>0</v>
      </c>
      <c r="BF87" s="187">
        <f t="shared" si="5"/>
        <v>0</v>
      </c>
      <c r="BG87" s="187">
        <f t="shared" si="6"/>
        <v>0</v>
      </c>
      <c r="BH87" s="187">
        <f t="shared" si="7"/>
        <v>0</v>
      </c>
      <c r="BI87" s="187">
        <f t="shared" si="8"/>
        <v>0</v>
      </c>
      <c r="BJ87" s="14" t="s">
        <v>78</v>
      </c>
      <c r="BK87" s="187">
        <f t="shared" si="9"/>
        <v>0</v>
      </c>
      <c r="BL87" s="14" t="s">
        <v>118</v>
      </c>
      <c r="BM87" s="186" t="s">
        <v>139</v>
      </c>
    </row>
    <row r="88" spans="1:65" s="2" customFormat="1" ht="44.25" customHeight="1">
      <c r="A88" s="31"/>
      <c r="B88" s="32"/>
      <c r="C88" s="175" t="s">
        <v>110</v>
      </c>
      <c r="D88" s="175" t="s">
        <v>113</v>
      </c>
      <c r="E88" s="176" t="s">
        <v>140</v>
      </c>
      <c r="F88" s="177" t="s">
        <v>141</v>
      </c>
      <c r="G88" s="178" t="s">
        <v>142</v>
      </c>
      <c r="H88" s="179">
        <v>350</v>
      </c>
      <c r="I88" s="180"/>
      <c r="J88" s="181">
        <f t="shared" si="0"/>
        <v>0</v>
      </c>
      <c r="K88" s="177" t="s">
        <v>117</v>
      </c>
      <c r="L88" s="36"/>
      <c r="M88" s="182" t="s">
        <v>19</v>
      </c>
      <c r="N88" s="183" t="s">
        <v>44</v>
      </c>
      <c r="O88" s="61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86" t="s">
        <v>118</v>
      </c>
      <c r="AT88" s="186" t="s">
        <v>113</v>
      </c>
      <c r="AU88" s="186" t="s">
        <v>78</v>
      </c>
      <c r="AY88" s="14" t="s">
        <v>111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4" t="s">
        <v>78</v>
      </c>
      <c r="BK88" s="187">
        <f t="shared" si="9"/>
        <v>0</v>
      </c>
      <c r="BL88" s="14" t="s">
        <v>118</v>
      </c>
      <c r="BM88" s="186" t="s">
        <v>143</v>
      </c>
    </row>
    <row r="89" spans="1:65" s="2" customFormat="1" ht="66.75" customHeight="1">
      <c r="A89" s="31"/>
      <c r="B89" s="32"/>
      <c r="C89" s="175" t="s">
        <v>144</v>
      </c>
      <c r="D89" s="175" t="s">
        <v>113</v>
      </c>
      <c r="E89" s="176" t="s">
        <v>145</v>
      </c>
      <c r="F89" s="177" t="s">
        <v>146</v>
      </c>
      <c r="G89" s="178" t="s">
        <v>142</v>
      </c>
      <c r="H89" s="179">
        <v>350</v>
      </c>
      <c r="I89" s="180"/>
      <c r="J89" s="181">
        <f t="shared" si="0"/>
        <v>0</v>
      </c>
      <c r="K89" s="177" t="s">
        <v>117</v>
      </c>
      <c r="L89" s="36"/>
      <c r="M89" s="182" t="s">
        <v>19</v>
      </c>
      <c r="N89" s="183" t="s">
        <v>44</v>
      </c>
      <c r="O89" s="61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86" t="s">
        <v>118</v>
      </c>
      <c r="AT89" s="186" t="s">
        <v>113</v>
      </c>
      <c r="AU89" s="186" t="s">
        <v>78</v>
      </c>
      <c r="AY89" s="14" t="s">
        <v>111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4" t="s">
        <v>78</v>
      </c>
      <c r="BK89" s="187">
        <f t="shared" si="9"/>
        <v>0</v>
      </c>
      <c r="BL89" s="14" t="s">
        <v>118</v>
      </c>
      <c r="BM89" s="186" t="s">
        <v>147</v>
      </c>
    </row>
    <row r="90" spans="1:65" s="2" customFormat="1" ht="33" customHeight="1">
      <c r="A90" s="31"/>
      <c r="B90" s="32"/>
      <c r="C90" s="175" t="s">
        <v>148</v>
      </c>
      <c r="D90" s="175" t="s">
        <v>113</v>
      </c>
      <c r="E90" s="176" t="s">
        <v>149</v>
      </c>
      <c r="F90" s="177" t="s">
        <v>150</v>
      </c>
      <c r="G90" s="178" t="s">
        <v>142</v>
      </c>
      <c r="H90" s="179">
        <v>350</v>
      </c>
      <c r="I90" s="180"/>
      <c r="J90" s="181">
        <f t="shared" si="0"/>
        <v>0</v>
      </c>
      <c r="K90" s="177" t="s">
        <v>117</v>
      </c>
      <c r="L90" s="36"/>
      <c r="M90" s="182" t="s">
        <v>19</v>
      </c>
      <c r="N90" s="183" t="s">
        <v>44</v>
      </c>
      <c r="O90" s="61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86" t="s">
        <v>118</v>
      </c>
      <c r="AT90" s="186" t="s">
        <v>113</v>
      </c>
      <c r="AU90" s="186" t="s">
        <v>78</v>
      </c>
      <c r="AY90" s="14" t="s">
        <v>111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4" t="s">
        <v>78</v>
      </c>
      <c r="BK90" s="187">
        <f t="shared" si="9"/>
        <v>0</v>
      </c>
      <c r="BL90" s="14" t="s">
        <v>118</v>
      </c>
      <c r="BM90" s="186" t="s">
        <v>151</v>
      </c>
    </row>
    <row r="91" spans="1:65" s="2" customFormat="1" ht="21.75" customHeight="1">
      <c r="A91" s="31"/>
      <c r="B91" s="32"/>
      <c r="C91" s="175" t="s">
        <v>152</v>
      </c>
      <c r="D91" s="175" t="s">
        <v>113</v>
      </c>
      <c r="E91" s="176" t="s">
        <v>153</v>
      </c>
      <c r="F91" s="177" t="s">
        <v>154</v>
      </c>
      <c r="G91" s="178" t="s">
        <v>116</v>
      </c>
      <c r="H91" s="179">
        <v>1000</v>
      </c>
      <c r="I91" s="180"/>
      <c r="J91" s="181">
        <f t="shared" si="0"/>
        <v>0</v>
      </c>
      <c r="K91" s="177" t="s">
        <v>117</v>
      </c>
      <c r="L91" s="36"/>
      <c r="M91" s="182" t="s">
        <v>19</v>
      </c>
      <c r="N91" s="183" t="s">
        <v>44</v>
      </c>
      <c r="O91" s="61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86" t="s">
        <v>118</v>
      </c>
      <c r="AT91" s="186" t="s">
        <v>113</v>
      </c>
      <c r="AU91" s="186" t="s">
        <v>78</v>
      </c>
      <c r="AY91" s="14" t="s">
        <v>111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4" t="s">
        <v>78</v>
      </c>
      <c r="BK91" s="187">
        <f t="shared" si="9"/>
        <v>0</v>
      </c>
      <c r="BL91" s="14" t="s">
        <v>118</v>
      </c>
      <c r="BM91" s="186" t="s">
        <v>155</v>
      </c>
    </row>
    <row r="92" spans="1:65" s="2" customFormat="1" ht="33" customHeight="1">
      <c r="A92" s="31"/>
      <c r="B92" s="32"/>
      <c r="C92" s="188" t="s">
        <v>156</v>
      </c>
      <c r="D92" s="188" t="s">
        <v>157</v>
      </c>
      <c r="E92" s="189" t="s">
        <v>158</v>
      </c>
      <c r="F92" s="190" t="s">
        <v>159</v>
      </c>
      <c r="G92" s="191" t="s">
        <v>116</v>
      </c>
      <c r="H92" s="192">
        <v>1000</v>
      </c>
      <c r="I92" s="193"/>
      <c r="J92" s="194">
        <f t="shared" si="0"/>
        <v>0</v>
      </c>
      <c r="K92" s="190" t="s">
        <v>117</v>
      </c>
      <c r="L92" s="195"/>
      <c r="M92" s="196" t="s">
        <v>19</v>
      </c>
      <c r="N92" s="197" t="s">
        <v>44</v>
      </c>
      <c r="O92" s="198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6" t="s">
        <v>160</v>
      </c>
      <c r="AT92" s="186" t="s">
        <v>157</v>
      </c>
      <c r="AU92" s="186" t="s">
        <v>78</v>
      </c>
      <c r="AY92" s="14" t="s">
        <v>111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4" t="s">
        <v>78</v>
      </c>
      <c r="BK92" s="187">
        <f t="shared" si="9"/>
        <v>0</v>
      </c>
      <c r="BL92" s="14" t="s">
        <v>160</v>
      </c>
      <c r="BM92" s="186" t="s">
        <v>161</v>
      </c>
    </row>
    <row r="93" spans="1:65" s="2" customFormat="1" ht="6.95" customHeight="1">
      <c r="A93" s="31"/>
      <c r="B93" s="44"/>
      <c r="C93" s="45"/>
      <c r="D93" s="45"/>
      <c r="E93" s="45"/>
      <c r="F93" s="45"/>
      <c r="G93" s="45"/>
      <c r="H93" s="45"/>
      <c r="I93" s="133"/>
      <c r="J93" s="45"/>
      <c r="K93" s="45"/>
      <c r="L93" s="36"/>
      <c r="M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</sheetData>
  <sheetProtection algorithmName="SHA-512" hashValue="53yfUfNv9s4G/xT5SFtMa99j0SKtqUeAxZEXU+4gms8NjL4cYSo0bAxU+FhxkYX03GviL30vzHN5EHViAG74fg==" saltValue="dLTi81bha/baz0OwKpnNIHDXGCRdo+oZ8dEx8+ZDo0D1NJqE35RLdGrurYUUXZwrLfRnPeTD617ThR9kmE8sng==" spinCount="100000" sheet="1" objects="1" scenarios="1" formatColumns="0" formatRows="0" autoFilter="0"/>
  <autoFilter ref="C79:K9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4" t="s">
        <v>84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82</v>
      </c>
    </row>
    <row r="4" spans="1:46" s="1" customFormat="1" ht="24.95" hidden="1" customHeight="1">
      <c r="B4" s="17"/>
      <c r="D4" s="102" t="s">
        <v>85</v>
      </c>
      <c r="I4" s="98"/>
      <c r="L4" s="17"/>
      <c r="M4" s="103" t="s">
        <v>10</v>
      </c>
      <c r="AT4" s="14" t="s">
        <v>4</v>
      </c>
    </row>
    <row r="5" spans="1:46" s="1" customFormat="1" ht="6.95" hidden="1" customHeight="1">
      <c r="B5" s="17"/>
      <c r="I5" s="98"/>
      <c r="L5" s="17"/>
    </row>
    <row r="6" spans="1:46" s="1" customFormat="1" ht="12" hidden="1" customHeight="1">
      <c r="B6" s="17"/>
      <c r="D6" s="104" t="s">
        <v>16</v>
      </c>
      <c r="I6" s="98"/>
      <c r="L6" s="17"/>
    </row>
    <row r="7" spans="1:46" s="1" customFormat="1" ht="16.5" hidden="1" customHeight="1">
      <c r="B7" s="17"/>
      <c r="E7" s="253" t="str">
        <f>'Rekapitulace stavby'!K6</f>
        <v>Revize a technické prohlídky určeného technického zařízení SEE</v>
      </c>
      <c r="F7" s="254"/>
      <c r="G7" s="254"/>
      <c r="H7" s="254"/>
      <c r="I7" s="98"/>
      <c r="L7" s="17"/>
    </row>
    <row r="8" spans="1:46" s="2" customFormat="1" ht="12" hidden="1" customHeight="1">
      <c r="A8" s="31"/>
      <c r="B8" s="36"/>
      <c r="C8" s="31"/>
      <c r="D8" s="104" t="s">
        <v>86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55" t="s">
        <v>162</v>
      </c>
      <c r="F9" s="256"/>
      <c r="G9" s="256"/>
      <c r="H9" s="25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7. 2. 2020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27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7" t="s">
        <v>88</v>
      </c>
      <c r="F15" s="31"/>
      <c r="G15" s="31"/>
      <c r="H15" s="31"/>
      <c r="I15" s="108" t="s">
        <v>29</v>
      </c>
      <c r="J15" s="107" t="s">
        <v>30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4" t="s">
        <v>31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7" t="str">
        <f>'Rekapitulace stavby'!E14</f>
        <v>Vyplň údaj</v>
      </c>
      <c r="F18" s="258"/>
      <c r="G18" s="258"/>
      <c r="H18" s="258"/>
      <c r="I18" s="108" t="s">
        <v>29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4" t="s">
        <v>33</v>
      </c>
      <c r="E20" s="31"/>
      <c r="F20" s="31"/>
      <c r="G20" s="31"/>
      <c r="H20" s="31"/>
      <c r="I20" s="108" t="s">
        <v>26</v>
      </c>
      <c r="J20" s="107" t="s">
        <v>27</v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7" t="s">
        <v>89</v>
      </c>
      <c r="F21" s="31"/>
      <c r="G21" s="31"/>
      <c r="H21" s="31"/>
      <c r="I21" s="108" t="s">
        <v>29</v>
      </c>
      <c r="J21" s="107" t="s">
        <v>30</v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4" t="s">
        <v>36</v>
      </c>
      <c r="E23" s="31"/>
      <c r="F23" s="31"/>
      <c r="G23" s="31"/>
      <c r="H23" s="31"/>
      <c r="I23" s="108" t="s">
        <v>26</v>
      </c>
      <c r="J23" s="107" t="s">
        <v>27</v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7" t="s">
        <v>89</v>
      </c>
      <c r="F24" s="31"/>
      <c r="G24" s="31"/>
      <c r="H24" s="31"/>
      <c r="I24" s="108" t="s">
        <v>29</v>
      </c>
      <c r="J24" s="107" t="s">
        <v>30</v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4" t="s">
        <v>37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0"/>
      <c r="B27" s="111"/>
      <c r="C27" s="110"/>
      <c r="D27" s="110"/>
      <c r="E27" s="259" t="s">
        <v>19</v>
      </c>
      <c r="F27" s="259"/>
      <c r="G27" s="259"/>
      <c r="H27" s="25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39</v>
      </c>
      <c r="E30" s="31"/>
      <c r="F30" s="31"/>
      <c r="G30" s="31"/>
      <c r="H30" s="31"/>
      <c r="I30" s="105"/>
      <c r="J30" s="117">
        <f>ROUND(J82,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41</v>
      </c>
      <c r="G32" s="31"/>
      <c r="H32" s="31"/>
      <c r="I32" s="119" t="s">
        <v>40</v>
      </c>
      <c r="J32" s="118" t="s">
        <v>42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20" t="s">
        <v>43</v>
      </c>
      <c r="E33" s="104" t="s">
        <v>44</v>
      </c>
      <c r="F33" s="121">
        <f>ROUND((SUM(BE82:BE91)),  2)</f>
        <v>0</v>
      </c>
      <c r="G33" s="31"/>
      <c r="H33" s="31"/>
      <c r="I33" s="122">
        <v>0.21</v>
      </c>
      <c r="J33" s="121">
        <f>ROUND(((SUM(BE82:BE91))*I33),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21">
        <f>ROUND((SUM(BF82:BF91)),  2)</f>
        <v>0</v>
      </c>
      <c r="G34" s="31"/>
      <c r="H34" s="31"/>
      <c r="I34" s="122">
        <v>0.15</v>
      </c>
      <c r="J34" s="121">
        <f>ROUND(((SUM(BF82:BF91))*I34),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21">
        <f>ROUND((SUM(BG82:BG91)),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47</v>
      </c>
      <c r="F36" s="121">
        <f>ROUND((SUM(BH82:BH91)),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48</v>
      </c>
      <c r="F37" s="121">
        <f>ROUND((SUM(BI82:BI91)),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3"/>
      <c r="D39" s="124" t="s">
        <v>49</v>
      </c>
      <c r="E39" s="125"/>
      <c r="F39" s="125"/>
      <c r="G39" s="126" t="s">
        <v>50</v>
      </c>
      <c r="H39" s="127" t="s">
        <v>51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90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60" t="str">
        <f>E7</f>
        <v>Revize a technické prohlídky určeného technického zařízení SEE</v>
      </c>
      <c r="F48" s="261"/>
      <c r="G48" s="261"/>
      <c r="H48" s="26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86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32" t="str">
        <f>E9</f>
        <v>2 - VON</v>
      </c>
      <c r="F50" s="262"/>
      <c r="G50" s="262"/>
      <c r="H50" s="26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108" t="s">
        <v>23</v>
      </c>
      <c r="J52" s="56" t="str">
        <f>IF(J12="","",J12)</f>
        <v>7. 2. 2020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SŽDC s.o. Přednosta SEE Praha; Mgr.Fiala František</v>
      </c>
      <c r="G54" s="33"/>
      <c r="H54" s="33"/>
      <c r="I54" s="108" t="s">
        <v>33</v>
      </c>
      <c r="J54" s="29" t="str">
        <f>E21</f>
        <v>SŽDC s.o. Voldřich Lukáš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108" t="s">
        <v>36</v>
      </c>
      <c r="J55" s="29" t="str">
        <f>E24</f>
        <v>SŽDC s.o. Voldřich Lukáš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37" t="s">
        <v>91</v>
      </c>
      <c r="D57" s="138"/>
      <c r="E57" s="138"/>
      <c r="F57" s="138"/>
      <c r="G57" s="138"/>
      <c r="H57" s="138"/>
      <c r="I57" s="139"/>
      <c r="J57" s="140" t="s">
        <v>92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41" t="s">
        <v>71</v>
      </c>
      <c r="D59" s="33"/>
      <c r="E59" s="33"/>
      <c r="F59" s="33"/>
      <c r="G59" s="33"/>
      <c r="H59" s="33"/>
      <c r="I59" s="105"/>
      <c r="J59" s="74">
        <f>J82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93</v>
      </c>
    </row>
    <row r="60" spans="1:47" s="9" customFormat="1" ht="24.95" hidden="1" customHeight="1">
      <c r="B60" s="142"/>
      <c r="C60" s="143"/>
      <c r="D60" s="144" t="s">
        <v>163</v>
      </c>
      <c r="E60" s="145"/>
      <c r="F60" s="145"/>
      <c r="G60" s="145"/>
      <c r="H60" s="145"/>
      <c r="I60" s="146"/>
      <c r="J60" s="147">
        <f>J83</f>
        <v>0</v>
      </c>
      <c r="K60" s="143"/>
      <c r="L60" s="148"/>
    </row>
    <row r="61" spans="1:47" s="12" customFormat="1" ht="19.899999999999999" hidden="1" customHeight="1">
      <c r="B61" s="201"/>
      <c r="C61" s="202"/>
      <c r="D61" s="203" t="s">
        <v>164</v>
      </c>
      <c r="E61" s="204"/>
      <c r="F61" s="204"/>
      <c r="G61" s="204"/>
      <c r="H61" s="204"/>
      <c r="I61" s="205"/>
      <c r="J61" s="206">
        <f>J88</f>
        <v>0</v>
      </c>
      <c r="K61" s="202"/>
      <c r="L61" s="207"/>
    </row>
    <row r="62" spans="1:47" s="12" customFormat="1" ht="19.899999999999999" hidden="1" customHeight="1">
      <c r="B62" s="201"/>
      <c r="C62" s="202"/>
      <c r="D62" s="203" t="s">
        <v>165</v>
      </c>
      <c r="E62" s="204"/>
      <c r="F62" s="204"/>
      <c r="G62" s="204"/>
      <c r="H62" s="204"/>
      <c r="I62" s="205"/>
      <c r="J62" s="206">
        <f>J90</f>
        <v>0</v>
      </c>
      <c r="K62" s="202"/>
      <c r="L62" s="207"/>
    </row>
    <row r="63" spans="1:47" s="2" customFormat="1" ht="21.75" hidden="1" customHeight="1">
      <c r="A63" s="31"/>
      <c r="B63" s="32"/>
      <c r="C63" s="33"/>
      <c r="D63" s="33"/>
      <c r="E63" s="33"/>
      <c r="F63" s="33"/>
      <c r="G63" s="33"/>
      <c r="H63" s="33"/>
      <c r="I63" s="105"/>
      <c r="J63" s="33"/>
      <c r="K63" s="33"/>
      <c r="L63" s="106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hidden="1" customHeight="1">
      <c r="A64" s="31"/>
      <c r="B64" s="44"/>
      <c r="C64" s="45"/>
      <c r="D64" s="45"/>
      <c r="E64" s="45"/>
      <c r="F64" s="45"/>
      <c r="G64" s="45"/>
      <c r="H64" s="45"/>
      <c r="I64" s="133"/>
      <c r="J64" s="45"/>
      <c r="K64" s="45"/>
      <c r="L64" s="106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ht="11.25" hidden="1"/>
    <row r="66" spans="1:31" ht="11.25" hidden="1"/>
    <row r="67" spans="1:31" ht="11.25" hidden="1"/>
    <row r="68" spans="1:31" s="2" customFormat="1" ht="6.95" customHeight="1">
      <c r="A68" s="31"/>
      <c r="B68" s="46"/>
      <c r="C68" s="47"/>
      <c r="D68" s="47"/>
      <c r="E68" s="47"/>
      <c r="F68" s="47"/>
      <c r="G68" s="47"/>
      <c r="H68" s="47"/>
      <c r="I68" s="136"/>
      <c r="J68" s="47"/>
      <c r="K68" s="47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0" t="s">
        <v>95</v>
      </c>
      <c r="D69" s="33"/>
      <c r="E69" s="33"/>
      <c r="F69" s="33"/>
      <c r="G69" s="33"/>
      <c r="H69" s="33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3"/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6" t="s">
        <v>16</v>
      </c>
      <c r="D71" s="33"/>
      <c r="E71" s="33"/>
      <c r="F71" s="33"/>
      <c r="G71" s="33"/>
      <c r="H71" s="33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6.5" customHeight="1">
      <c r="A72" s="31"/>
      <c r="B72" s="32"/>
      <c r="C72" s="33"/>
      <c r="D72" s="33"/>
      <c r="E72" s="260" t="str">
        <f>E7</f>
        <v>Revize a technické prohlídky určeného technického zařízení SEE</v>
      </c>
      <c r="F72" s="261"/>
      <c r="G72" s="261"/>
      <c r="H72" s="261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86</v>
      </c>
      <c r="D73" s="33"/>
      <c r="E73" s="33"/>
      <c r="F73" s="33"/>
      <c r="G73" s="33"/>
      <c r="H73" s="33"/>
      <c r="I73" s="105"/>
      <c r="J73" s="33"/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232" t="str">
        <f>E9</f>
        <v>2 - VON</v>
      </c>
      <c r="F74" s="262"/>
      <c r="G74" s="262"/>
      <c r="H74" s="262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105"/>
      <c r="J75" s="33"/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21</v>
      </c>
      <c r="D76" s="33"/>
      <c r="E76" s="33"/>
      <c r="F76" s="24" t="str">
        <f>F12</f>
        <v xml:space="preserve"> </v>
      </c>
      <c r="G76" s="33"/>
      <c r="H76" s="33"/>
      <c r="I76" s="108" t="s">
        <v>23</v>
      </c>
      <c r="J76" s="56" t="str">
        <f>IF(J12="","",J12)</f>
        <v>7. 2. 2020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25.7" customHeight="1">
      <c r="A78" s="31"/>
      <c r="B78" s="32"/>
      <c r="C78" s="26" t="s">
        <v>25</v>
      </c>
      <c r="D78" s="33"/>
      <c r="E78" s="33"/>
      <c r="F78" s="24" t="str">
        <f>E15</f>
        <v>SŽDC s.o. Přednosta SEE Praha; Mgr.Fiala František</v>
      </c>
      <c r="G78" s="33"/>
      <c r="H78" s="33"/>
      <c r="I78" s="108" t="s">
        <v>33</v>
      </c>
      <c r="J78" s="29" t="str">
        <f>E21</f>
        <v>SŽDC s.o. Voldřich Lukáš</v>
      </c>
      <c r="K78" s="33"/>
      <c r="L78" s="10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5.7" customHeight="1">
      <c r="A79" s="31"/>
      <c r="B79" s="32"/>
      <c r="C79" s="26" t="s">
        <v>31</v>
      </c>
      <c r="D79" s="33"/>
      <c r="E79" s="33"/>
      <c r="F79" s="24" t="str">
        <f>IF(E18="","",E18)</f>
        <v>Vyplň údaj</v>
      </c>
      <c r="G79" s="33"/>
      <c r="H79" s="33"/>
      <c r="I79" s="108" t="s">
        <v>36</v>
      </c>
      <c r="J79" s="29" t="str">
        <f>E24</f>
        <v>SŽDC s.o. Voldřich Lukáš</v>
      </c>
      <c r="K79" s="33"/>
      <c r="L79" s="106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3"/>
      <c r="D80" s="33"/>
      <c r="E80" s="33"/>
      <c r="F80" s="33"/>
      <c r="G80" s="33"/>
      <c r="H80" s="33"/>
      <c r="I80" s="105"/>
      <c r="J80" s="33"/>
      <c r="K80" s="33"/>
      <c r="L80" s="106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0" customFormat="1" ht="29.25" customHeight="1">
      <c r="A81" s="149"/>
      <c r="B81" s="150"/>
      <c r="C81" s="151" t="s">
        <v>96</v>
      </c>
      <c r="D81" s="152" t="s">
        <v>58</v>
      </c>
      <c r="E81" s="152" t="s">
        <v>54</v>
      </c>
      <c r="F81" s="152" t="s">
        <v>55</v>
      </c>
      <c r="G81" s="152" t="s">
        <v>97</v>
      </c>
      <c r="H81" s="152" t="s">
        <v>98</v>
      </c>
      <c r="I81" s="153" t="s">
        <v>99</v>
      </c>
      <c r="J81" s="152" t="s">
        <v>92</v>
      </c>
      <c r="K81" s="154" t="s">
        <v>100</v>
      </c>
      <c r="L81" s="155"/>
      <c r="M81" s="65" t="s">
        <v>19</v>
      </c>
      <c r="N81" s="66" t="s">
        <v>43</v>
      </c>
      <c r="O81" s="66" t="s">
        <v>101</v>
      </c>
      <c r="P81" s="66" t="s">
        <v>102</v>
      </c>
      <c r="Q81" s="66" t="s">
        <v>103</v>
      </c>
      <c r="R81" s="66" t="s">
        <v>104</v>
      </c>
      <c r="S81" s="66" t="s">
        <v>105</v>
      </c>
      <c r="T81" s="67" t="s">
        <v>106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9" customHeight="1">
      <c r="A82" s="31"/>
      <c r="B82" s="32"/>
      <c r="C82" s="72" t="s">
        <v>107</v>
      </c>
      <c r="D82" s="33"/>
      <c r="E82" s="33"/>
      <c r="F82" s="33"/>
      <c r="G82" s="33"/>
      <c r="H82" s="33"/>
      <c r="I82" s="105"/>
      <c r="J82" s="156">
        <f>BK82</f>
        <v>0</v>
      </c>
      <c r="K82" s="33"/>
      <c r="L82" s="36"/>
      <c r="M82" s="68"/>
      <c r="N82" s="157"/>
      <c r="O82" s="69"/>
      <c r="P82" s="158">
        <f>P83</f>
        <v>0</v>
      </c>
      <c r="Q82" s="69"/>
      <c r="R82" s="158">
        <f>R83</f>
        <v>0</v>
      </c>
      <c r="S82" s="69"/>
      <c r="T82" s="159">
        <f>T83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T82" s="14" t="s">
        <v>72</v>
      </c>
      <c r="AU82" s="14" t="s">
        <v>93</v>
      </c>
      <c r="BK82" s="160">
        <f>BK83</f>
        <v>0</v>
      </c>
    </row>
    <row r="83" spans="1:65" s="11" customFormat="1" ht="25.9" customHeight="1">
      <c r="B83" s="161"/>
      <c r="C83" s="162"/>
      <c r="D83" s="163" t="s">
        <v>72</v>
      </c>
      <c r="E83" s="164" t="s">
        <v>166</v>
      </c>
      <c r="F83" s="164" t="s">
        <v>167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P84+SUM(P85:P88)+P90</f>
        <v>0</v>
      </c>
      <c r="Q83" s="169"/>
      <c r="R83" s="170">
        <f>R84+SUM(R85:R88)+R90</f>
        <v>0</v>
      </c>
      <c r="S83" s="169"/>
      <c r="T83" s="171">
        <f>T84+SUM(T85:T88)+T90</f>
        <v>0</v>
      </c>
      <c r="AR83" s="172" t="s">
        <v>144</v>
      </c>
      <c r="AT83" s="173" t="s">
        <v>72</v>
      </c>
      <c r="AU83" s="173" t="s">
        <v>73</v>
      </c>
      <c r="AY83" s="172" t="s">
        <v>111</v>
      </c>
      <c r="BK83" s="174">
        <f>BK84+SUM(BK85:BK88)+BK90</f>
        <v>0</v>
      </c>
    </row>
    <row r="84" spans="1:65" s="2" customFormat="1" ht="21.75" customHeight="1">
      <c r="A84" s="31"/>
      <c r="B84" s="32"/>
      <c r="C84" s="175" t="s">
        <v>78</v>
      </c>
      <c r="D84" s="175" t="s">
        <v>113</v>
      </c>
      <c r="E84" s="176" t="s">
        <v>168</v>
      </c>
      <c r="F84" s="177" t="s">
        <v>169</v>
      </c>
      <c r="G84" s="178" t="s">
        <v>170</v>
      </c>
      <c r="H84" s="208"/>
      <c r="I84" s="180"/>
      <c r="J84" s="181">
        <f>ROUND(I84*H84,2)</f>
        <v>0</v>
      </c>
      <c r="K84" s="177" t="s">
        <v>117</v>
      </c>
      <c r="L84" s="36"/>
      <c r="M84" s="182" t="s">
        <v>19</v>
      </c>
      <c r="N84" s="183" t="s">
        <v>44</v>
      </c>
      <c r="O84" s="61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86" t="s">
        <v>110</v>
      </c>
      <c r="AT84" s="186" t="s">
        <v>113</v>
      </c>
      <c r="AU84" s="186" t="s">
        <v>78</v>
      </c>
      <c r="AY84" s="14" t="s">
        <v>111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4" t="s">
        <v>78</v>
      </c>
      <c r="BK84" s="187">
        <f>ROUND(I84*H84,2)</f>
        <v>0</v>
      </c>
      <c r="BL84" s="14" t="s">
        <v>110</v>
      </c>
      <c r="BM84" s="186" t="s">
        <v>171</v>
      </c>
    </row>
    <row r="85" spans="1:65" s="2" customFormat="1" ht="33" customHeight="1">
      <c r="A85" s="31"/>
      <c r="B85" s="32"/>
      <c r="C85" s="175" t="s">
        <v>82</v>
      </c>
      <c r="D85" s="175" t="s">
        <v>113</v>
      </c>
      <c r="E85" s="176" t="s">
        <v>172</v>
      </c>
      <c r="F85" s="177" t="s">
        <v>173</v>
      </c>
      <c r="G85" s="178" t="s">
        <v>170</v>
      </c>
      <c r="H85" s="208"/>
      <c r="I85" s="180"/>
      <c r="J85" s="181">
        <f>ROUND(I85*H85,2)</f>
        <v>0</v>
      </c>
      <c r="K85" s="177" t="s">
        <v>117</v>
      </c>
      <c r="L85" s="36"/>
      <c r="M85" s="182" t="s">
        <v>19</v>
      </c>
      <c r="N85" s="183" t="s">
        <v>44</v>
      </c>
      <c r="O85" s="61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86" t="s">
        <v>110</v>
      </c>
      <c r="AT85" s="186" t="s">
        <v>113</v>
      </c>
      <c r="AU85" s="186" t="s">
        <v>78</v>
      </c>
      <c r="AY85" s="14" t="s">
        <v>111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4" t="s">
        <v>78</v>
      </c>
      <c r="BK85" s="187">
        <f>ROUND(I85*H85,2)</f>
        <v>0</v>
      </c>
      <c r="BL85" s="14" t="s">
        <v>110</v>
      </c>
      <c r="BM85" s="186" t="s">
        <v>174</v>
      </c>
    </row>
    <row r="86" spans="1:65" s="2" customFormat="1" ht="33" customHeight="1">
      <c r="A86" s="31"/>
      <c r="B86" s="32"/>
      <c r="C86" s="175" t="s">
        <v>175</v>
      </c>
      <c r="D86" s="175" t="s">
        <v>113</v>
      </c>
      <c r="E86" s="176" t="s">
        <v>176</v>
      </c>
      <c r="F86" s="177" t="s">
        <v>177</v>
      </c>
      <c r="G86" s="178" t="s">
        <v>170</v>
      </c>
      <c r="H86" s="208"/>
      <c r="I86" s="180"/>
      <c r="J86" s="181">
        <f>ROUND(I86*H86,2)</f>
        <v>0</v>
      </c>
      <c r="K86" s="177" t="s">
        <v>117</v>
      </c>
      <c r="L86" s="36"/>
      <c r="M86" s="182" t="s">
        <v>19</v>
      </c>
      <c r="N86" s="183" t="s">
        <v>44</v>
      </c>
      <c r="O86" s="61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86" t="s">
        <v>110</v>
      </c>
      <c r="AT86" s="186" t="s">
        <v>113</v>
      </c>
      <c r="AU86" s="186" t="s">
        <v>78</v>
      </c>
      <c r="AY86" s="14" t="s">
        <v>111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4" t="s">
        <v>78</v>
      </c>
      <c r="BK86" s="187">
        <f>ROUND(I86*H86,2)</f>
        <v>0</v>
      </c>
      <c r="BL86" s="14" t="s">
        <v>110</v>
      </c>
      <c r="BM86" s="186" t="s">
        <v>178</v>
      </c>
    </row>
    <row r="87" spans="1:65" s="2" customFormat="1" ht="33" customHeight="1">
      <c r="A87" s="31"/>
      <c r="B87" s="32"/>
      <c r="C87" s="175" t="s">
        <v>110</v>
      </c>
      <c r="D87" s="175" t="s">
        <v>113</v>
      </c>
      <c r="E87" s="176" t="s">
        <v>179</v>
      </c>
      <c r="F87" s="177" t="s">
        <v>180</v>
      </c>
      <c r="G87" s="178" t="s">
        <v>170</v>
      </c>
      <c r="H87" s="208"/>
      <c r="I87" s="180"/>
      <c r="J87" s="181">
        <f>ROUND(I87*H87,2)</f>
        <v>0</v>
      </c>
      <c r="K87" s="177" t="s">
        <v>117</v>
      </c>
      <c r="L87" s="36"/>
      <c r="M87" s="182" t="s">
        <v>19</v>
      </c>
      <c r="N87" s="183" t="s">
        <v>44</v>
      </c>
      <c r="O87" s="61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86" t="s">
        <v>110</v>
      </c>
      <c r="AT87" s="186" t="s">
        <v>113</v>
      </c>
      <c r="AU87" s="186" t="s">
        <v>78</v>
      </c>
      <c r="AY87" s="14" t="s">
        <v>111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4" t="s">
        <v>78</v>
      </c>
      <c r="BK87" s="187">
        <f>ROUND(I87*H87,2)</f>
        <v>0</v>
      </c>
      <c r="BL87" s="14" t="s">
        <v>110</v>
      </c>
      <c r="BM87" s="186" t="s">
        <v>181</v>
      </c>
    </row>
    <row r="88" spans="1:65" s="11" customFormat="1" ht="22.9" customHeight="1">
      <c r="B88" s="161"/>
      <c r="C88" s="162"/>
      <c r="D88" s="163" t="s">
        <v>72</v>
      </c>
      <c r="E88" s="209" t="s">
        <v>182</v>
      </c>
      <c r="F88" s="209" t="s">
        <v>183</v>
      </c>
      <c r="G88" s="162"/>
      <c r="H88" s="162"/>
      <c r="I88" s="165"/>
      <c r="J88" s="210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0</v>
      </c>
      <c r="S88" s="169"/>
      <c r="T88" s="171">
        <f>T89</f>
        <v>0</v>
      </c>
      <c r="AR88" s="172" t="s">
        <v>144</v>
      </c>
      <c r="AT88" s="173" t="s">
        <v>72</v>
      </c>
      <c r="AU88" s="173" t="s">
        <v>78</v>
      </c>
      <c r="AY88" s="172" t="s">
        <v>111</v>
      </c>
      <c r="BK88" s="174">
        <f>BK89</f>
        <v>0</v>
      </c>
    </row>
    <row r="89" spans="1:65" s="2" customFormat="1" ht="16.5" customHeight="1">
      <c r="A89" s="31"/>
      <c r="B89" s="32"/>
      <c r="C89" s="175" t="s">
        <v>148</v>
      </c>
      <c r="D89" s="175" t="s">
        <v>113</v>
      </c>
      <c r="E89" s="176" t="s">
        <v>184</v>
      </c>
      <c r="F89" s="177" t="s">
        <v>185</v>
      </c>
      <c r="G89" s="178" t="s">
        <v>186</v>
      </c>
      <c r="H89" s="179">
        <v>1</v>
      </c>
      <c r="I89" s="180"/>
      <c r="J89" s="181">
        <f>ROUND(I89*H89,2)</f>
        <v>0</v>
      </c>
      <c r="K89" s="177" t="s">
        <v>187</v>
      </c>
      <c r="L89" s="36"/>
      <c r="M89" s="182" t="s">
        <v>19</v>
      </c>
      <c r="N89" s="183" t="s">
        <v>44</v>
      </c>
      <c r="O89" s="61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86" t="s">
        <v>188</v>
      </c>
      <c r="AT89" s="186" t="s">
        <v>113</v>
      </c>
      <c r="AU89" s="186" t="s">
        <v>82</v>
      </c>
      <c r="AY89" s="14" t="s">
        <v>111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4" t="s">
        <v>78</v>
      </c>
      <c r="BK89" s="187">
        <f>ROUND(I89*H89,2)</f>
        <v>0</v>
      </c>
      <c r="BL89" s="14" t="s">
        <v>188</v>
      </c>
      <c r="BM89" s="186" t="s">
        <v>189</v>
      </c>
    </row>
    <row r="90" spans="1:65" s="11" customFormat="1" ht="22.9" customHeight="1">
      <c r="B90" s="161"/>
      <c r="C90" s="162"/>
      <c r="D90" s="163" t="s">
        <v>72</v>
      </c>
      <c r="E90" s="209" t="s">
        <v>190</v>
      </c>
      <c r="F90" s="209" t="s">
        <v>191</v>
      </c>
      <c r="G90" s="162"/>
      <c r="H90" s="162"/>
      <c r="I90" s="165"/>
      <c r="J90" s="210">
        <f>BK90</f>
        <v>0</v>
      </c>
      <c r="K90" s="162"/>
      <c r="L90" s="167"/>
      <c r="M90" s="168"/>
      <c r="N90" s="169"/>
      <c r="O90" s="169"/>
      <c r="P90" s="170">
        <f>P91</f>
        <v>0</v>
      </c>
      <c r="Q90" s="169"/>
      <c r="R90" s="170">
        <f>R91</f>
        <v>0</v>
      </c>
      <c r="S90" s="169"/>
      <c r="T90" s="171">
        <f>T91</f>
        <v>0</v>
      </c>
      <c r="AR90" s="172" t="s">
        <v>144</v>
      </c>
      <c r="AT90" s="173" t="s">
        <v>72</v>
      </c>
      <c r="AU90" s="173" t="s">
        <v>78</v>
      </c>
      <c r="AY90" s="172" t="s">
        <v>111</v>
      </c>
      <c r="BK90" s="174">
        <f>BK91</f>
        <v>0</v>
      </c>
    </row>
    <row r="91" spans="1:65" s="2" customFormat="1" ht="16.5" customHeight="1">
      <c r="A91" s="31"/>
      <c r="B91" s="32"/>
      <c r="C91" s="175" t="s">
        <v>144</v>
      </c>
      <c r="D91" s="175" t="s">
        <v>113</v>
      </c>
      <c r="E91" s="176" t="s">
        <v>192</v>
      </c>
      <c r="F91" s="177" t="s">
        <v>193</v>
      </c>
      <c r="G91" s="178" t="s">
        <v>186</v>
      </c>
      <c r="H91" s="179">
        <v>1</v>
      </c>
      <c r="I91" s="180"/>
      <c r="J91" s="181">
        <f>ROUND(I91*H91,2)</f>
        <v>0</v>
      </c>
      <c r="K91" s="177" t="s">
        <v>187</v>
      </c>
      <c r="L91" s="36"/>
      <c r="M91" s="211" t="s">
        <v>19</v>
      </c>
      <c r="N91" s="212" t="s">
        <v>44</v>
      </c>
      <c r="O91" s="198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86" t="s">
        <v>188</v>
      </c>
      <c r="AT91" s="186" t="s">
        <v>113</v>
      </c>
      <c r="AU91" s="186" t="s">
        <v>82</v>
      </c>
      <c r="AY91" s="14" t="s">
        <v>111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4" t="s">
        <v>78</v>
      </c>
      <c r="BK91" s="187">
        <f>ROUND(I91*H91,2)</f>
        <v>0</v>
      </c>
      <c r="BL91" s="14" t="s">
        <v>188</v>
      </c>
      <c r="BM91" s="186" t="s">
        <v>194</v>
      </c>
    </row>
    <row r="92" spans="1:65" s="2" customFormat="1" ht="6.95" customHeight="1">
      <c r="A92" s="31"/>
      <c r="B92" s="44"/>
      <c r="C92" s="45"/>
      <c r="D92" s="45"/>
      <c r="E92" s="45"/>
      <c r="F92" s="45"/>
      <c r="G92" s="45"/>
      <c r="H92" s="45"/>
      <c r="I92" s="133"/>
      <c r="J92" s="45"/>
      <c r="K92" s="45"/>
      <c r="L92" s="36"/>
      <c r="M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</sheetData>
  <sheetProtection algorithmName="SHA-512" hashValue="cYUeYRV/XJ8ZKFAO/jf/XRniln4BFU/CDLH7/fBEpiN+PQ30GGNI6mJtmU1N1myn1wqKOvc6AXV8rE6F2jmtpA==" saltValue="YnMj3RewHoJe/6RQuDElrxNKz5E9jkMHmWOQmAUj397ZICAqhlpxaktrfeDd2cBbAq4JBxbrkhc7+lzBtFCQuA==" spinCount="100000" sheet="1" objects="1" scenarios="1" formatColumns="0" formatRows="0" autoFilter="0"/>
  <autoFilter ref="C81:K9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UOŽI</vt:lpstr>
      <vt:lpstr>2 - VON</vt:lpstr>
      <vt:lpstr>'1 - UOŽI'!Názvy_tisku</vt:lpstr>
      <vt:lpstr>'2 - VON'!Názvy_tisku</vt:lpstr>
      <vt:lpstr>'Rekapitulace stavby'!Názvy_tisku</vt:lpstr>
      <vt:lpstr>'1 - UOŽI'!Oblast_tisku</vt:lpstr>
      <vt:lpstr>'2 -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2020-02-19T11:35:36Z</dcterms:created>
  <dcterms:modified xsi:type="dcterms:W3CDTF">2020-02-25T13:42:34Z</dcterms:modified>
</cp:coreProperties>
</file>